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H:\Projects\0000 - Work and Economics\2016\"/>
    </mc:Choice>
  </mc:AlternateContent>
  <bookViews>
    <workbookView xWindow="0" yWindow="0" windowWidth="24000" windowHeight="13728"/>
  </bookViews>
  <sheets>
    <sheet name="Profitability Analysis" sheetId="4" r:id="rId1"/>
    <sheet name="Limitations and Assumptions" sheetId="6" r:id="rId2"/>
    <sheet name="Store Growth" sheetId="5"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5" l="1"/>
  <c r="M33" i="5"/>
  <c r="H34" i="5"/>
  <c r="L34" i="5"/>
  <c r="G35" i="5"/>
  <c r="K35" i="5"/>
  <c r="O35" i="5"/>
  <c r="I37" i="5"/>
  <c r="M37" i="5"/>
  <c r="H38" i="5"/>
  <c r="L38" i="5"/>
  <c r="G39" i="5"/>
  <c r="K39" i="5"/>
  <c r="O39" i="5"/>
  <c r="I41" i="5"/>
  <c r="M41" i="5"/>
  <c r="I31" i="5"/>
  <c r="M31" i="5"/>
  <c r="H29" i="5"/>
  <c r="H35" i="5" s="1"/>
  <c r="G29" i="5"/>
  <c r="G32" i="5" s="1"/>
  <c r="J29" i="5"/>
  <c r="J33" i="5" s="1"/>
  <c r="K29" i="5"/>
  <c r="K32" i="5" s="1"/>
  <c r="L29" i="5"/>
  <c r="L35" i="5" s="1"/>
  <c r="M29" i="5"/>
  <c r="M34" i="5" s="1"/>
  <c r="N29" i="5"/>
  <c r="N33" i="5" s="1"/>
  <c r="O29" i="5"/>
  <c r="O32" i="5" s="1"/>
  <c r="I29" i="5"/>
  <c r="I34" i="5" s="1"/>
  <c r="I17" i="4"/>
  <c r="J20" i="4"/>
  <c r="J19" i="4"/>
  <c r="J18" i="4"/>
  <c r="J17" i="4"/>
  <c r="I20" i="4"/>
  <c r="I19" i="4"/>
  <c r="I18" i="4"/>
  <c r="J10" i="4"/>
  <c r="J11" i="4" s="1"/>
  <c r="I10" i="4"/>
  <c r="I11" i="4" s="1"/>
  <c r="K5" i="4"/>
  <c r="M15" i="5"/>
  <c r="L15" i="5"/>
  <c r="K15" i="5"/>
  <c r="J15" i="5"/>
  <c r="I15" i="5"/>
  <c r="H15" i="5"/>
  <c r="G15" i="5"/>
  <c r="F15" i="5"/>
  <c r="E15" i="5"/>
  <c r="D15" i="5"/>
  <c r="O14" i="5"/>
  <c r="O15" i="5" s="1"/>
  <c r="N14" i="5"/>
  <c r="N15" i="5" s="1"/>
  <c r="O9" i="5"/>
  <c r="N9" i="5"/>
  <c r="M9" i="5"/>
  <c r="L9" i="5"/>
  <c r="K9" i="5"/>
  <c r="J9" i="5"/>
  <c r="I9" i="5"/>
  <c r="H9" i="5"/>
  <c r="G9" i="5"/>
  <c r="F9" i="5"/>
  <c r="E9" i="5"/>
  <c r="D9" i="5"/>
  <c r="C9" i="5"/>
  <c r="O8" i="5"/>
  <c r="N8" i="5"/>
  <c r="M8" i="5"/>
  <c r="L8" i="5"/>
  <c r="K8" i="5"/>
  <c r="J8" i="5"/>
  <c r="I8" i="5"/>
  <c r="H8" i="5"/>
  <c r="G8" i="5"/>
  <c r="F8" i="5"/>
  <c r="E8" i="5"/>
  <c r="D8" i="5"/>
  <c r="C8" i="5"/>
  <c r="O6" i="5"/>
  <c r="N6" i="5"/>
  <c r="M6" i="5"/>
  <c r="M10" i="5" s="1"/>
  <c r="L6" i="5"/>
  <c r="K6" i="5"/>
  <c r="L10" i="5" s="1"/>
  <c r="J6" i="5"/>
  <c r="I6" i="5"/>
  <c r="I10" i="5" s="1"/>
  <c r="H6" i="5"/>
  <c r="G6" i="5"/>
  <c r="H10" i="5" s="1"/>
  <c r="F6" i="5"/>
  <c r="E6" i="5"/>
  <c r="E10" i="5" s="1"/>
  <c r="D6" i="5"/>
  <c r="C6" i="5"/>
  <c r="D10" i="5" s="1"/>
  <c r="B6" i="5"/>
  <c r="N32" i="5" l="1"/>
  <c r="J32" i="5"/>
  <c r="G31" i="5"/>
  <c r="G42" i="5" s="1"/>
  <c r="L31" i="5"/>
  <c r="H31" i="5"/>
  <c r="L41" i="5"/>
  <c r="H41" i="5"/>
  <c r="M40" i="5"/>
  <c r="I40" i="5"/>
  <c r="N39" i="5"/>
  <c r="J39" i="5"/>
  <c r="O38" i="5"/>
  <c r="K38" i="5"/>
  <c r="G38" i="5"/>
  <c r="L37" i="5"/>
  <c r="H37" i="5"/>
  <c r="M36" i="5"/>
  <c r="I36" i="5"/>
  <c r="N35" i="5"/>
  <c r="J35" i="5"/>
  <c r="O34" i="5"/>
  <c r="K34" i="5"/>
  <c r="G34" i="5"/>
  <c r="L33" i="5"/>
  <c r="H33" i="5"/>
  <c r="M32" i="5"/>
  <c r="I32" i="5"/>
  <c r="I42" i="5" s="1"/>
  <c r="O31" i="5"/>
  <c r="K31" i="5"/>
  <c r="O41" i="5"/>
  <c r="K41" i="5"/>
  <c r="G41" i="5"/>
  <c r="L40" i="5"/>
  <c r="H40" i="5"/>
  <c r="M39" i="5"/>
  <c r="I39" i="5"/>
  <c r="N38" i="5"/>
  <c r="J38" i="5"/>
  <c r="O37" i="5"/>
  <c r="O42" i="5" s="1"/>
  <c r="K37" i="5"/>
  <c r="G37" i="5"/>
  <c r="L36" i="5"/>
  <c r="H36" i="5"/>
  <c r="M35" i="5"/>
  <c r="I35" i="5"/>
  <c r="N34" i="5"/>
  <c r="J34" i="5"/>
  <c r="O33" i="5"/>
  <c r="K33" i="5"/>
  <c r="G33" i="5"/>
  <c r="L32" i="5"/>
  <c r="H32" i="5"/>
  <c r="N40" i="5"/>
  <c r="J40" i="5"/>
  <c r="N36" i="5"/>
  <c r="J36" i="5"/>
  <c r="C10" i="5"/>
  <c r="G10" i="5"/>
  <c r="K10" i="5"/>
  <c r="O10" i="5"/>
  <c r="N31" i="5"/>
  <c r="J31" i="5"/>
  <c r="N41" i="5"/>
  <c r="J41" i="5"/>
  <c r="O40" i="5"/>
  <c r="K40" i="5"/>
  <c r="G40" i="5"/>
  <c r="L39" i="5"/>
  <c r="H39" i="5"/>
  <c r="M38" i="5"/>
  <c r="I38" i="5"/>
  <c r="N37" i="5"/>
  <c r="J37" i="5"/>
  <c r="O36" i="5"/>
  <c r="K36" i="5"/>
  <c r="G36" i="5"/>
  <c r="K42" i="5"/>
  <c r="F10" i="5"/>
  <c r="J10" i="5"/>
  <c r="N10" i="5"/>
  <c r="M42" i="5" l="1"/>
  <c r="J42" i="5"/>
  <c r="N42" i="5"/>
  <c r="H42" i="5"/>
  <c r="L42" i="5"/>
  <c r="B18" i="4" l="1"/>
  <c r="G29" i="4"/>
  <c r="F29" i="4"/>
  <c r="E29" i="4"/>
  <c r="D29" i="4"/>
  <c r="C29" i="4"/>
  <c r="B29" i="4"/>
  <c r="C17" i="4"/>
  <c r="D17" i="4"/>
  <c r="E17" i="4"/>
  <c r="F17" i="4"/>
  <c r="G17" i="4"/>
  <c r="H17" i="4"/>
  <c r="B17" i="4"/>
  <c r="C18" i="4"/>
  <c r="D18" i="4"/>
  <c r="E18" i="4"/>
  <c r="F18" i="4"/>
  <c r="G18" i="4"/>
  <c r="H18" i="4"/>
  <c r="C20" i="4"/>
  <c r="D20" i="4"/>
  <c r="E20" i="4"/>
  <c r="F20" i="4"/>
  <c r="G20" i="4"/>
  <c r="H20" i="4"/>
  <c r="B20" i="4"/>
  <c r="H19" i="4"/>
  <c r="D19" i="4"/>
  <c r="E19" i="4"/>
  <c r="F19" i="4"/>
  <c r="G19" i="4"/>
  <c r="C19" i="4"/>
  <c r="B19" i="4"/>
  <c r="C10" i="4" l="1"/>
  <c r="C11" i="4" s="1"/>
  <c r="D10" i="4"/>
  <c r="D11" i="4" s="1"/>
  <c r="E10" i="4"/>
  <c r="E11" i="4" s="1"/>
  <c r="F10" i="4"/>
  <c r="F11" i="4" s="1"/>
  <c r="G10" i="4"/>
  <c r="G11" i="4" s="1"/>
  <c r="H10" i="4"/>
  <c r="H11" i="4" s="1"/>
  <c r="B10" i="4"/>
  <c r="B11" i="4" s="1"/>
  <c r="S235" i="4"/>
  <c r="R235" i="4"/>
  <c r="Q235" i="4"/>
  <c r="P235" i="4"/>
  <c r="M235" i="4"/>
  <c r="L235" i="4"/>
  <c r="K235" i="4"/>
  <c r="J235" i="4"/>
  <c r="I235" i="4"/>
  <c r="H235" i="4"/>
  <c r="G235" i="4"/>
  <c r="F235" i="4"/>
  <c r="E235" i="4"/>
  <c r="D235" i="4"/>
  <c r="C235" i="4"/>
  <c r="G233" i="4"/>
  <c r="F233" i="4"/>
  <c r="E233" i="4"/>
  <c r="D233" i="4"/>
  <c r="C233" i="4"/>
  <c r="M232" i="4"/>
  <c r="L232" i="4"/>
  <c r="K232" i="4"/>
  <c r="J232" i="4"/>
  <c r="I232" i="4"/>
  <c r="S231" i="4"/>
  <c r="S230" i="4"/>
  <c r="S229" i="4"/>
  <c r="M229" i="4"/>
  <c r="L229" i="4"/>
  <c r="K229" i="4"/>
  <c r="J229" i="4"/>
  <c r="I229" i="4"/>
  <c r="Q228" i="4"/>
  <c r="P228" i="4"/>
  <c r="M228" i="4"/>
  <c r="L228" i="4"/>
  <c r="K228" i="4"/>
  <c r="J228" i="4"/>
  <c r="M227" i="4"/>
  <c r="L227" i="4"/>
  <c r="K227" i="4"/>
  <c r="M226" i="4"/>
  <c r="L226" i="4"/>
  <c r="K226" i="4"/>
  <c r="S224" i="4"/>
  <c r="R224" i="4"/>
  <c r="Q224" i="4"/>
  <c r="P224" i="4"/>
  <c r="S223" i="4"/>
  <c r="R223" i="4"/>
  <c r="M223" i="4"/>
  <c r="L223" i="4"/>
  <c r="K223" i="4"/>
  <c r="J223" i="4"/>
  <c r="I223" i="4"/>
  <c r="S222" i="4"/>
  <c r="R222" i="4"/>
  <c r="M222" i="4"/>
  <c r="L222" i="4"/>
  <c r="K222" i="4"/>
  <c r="J222" i="4"/>
  <c r="I222" i="4"/>
  <c r="M221" i="4"/>
  <c r="L221" i="4"/>
  <c r="K221" i="4"/>
  <c r="J221" i="4"/>
  <c r="I221" i="4"/>
  <c r="S220" i="4"/>
  <c r="R220" i="4"/>
  <c r="M220" i="4"/>
  <c r="L220" i="4"/>
  <c r="K220" i="4"/>
  <c r="J220" i="4"/>
  <c r="I220" i="4"/>
  <c r="M215" i="4"/>
  <c r="L215" i="4"/>
  <c r="K215" i="4"/>
  <c r="J215" i="4"/>
  <c r="I215" i="4"/>
  <c r="S214" i="4"/>
  <c r="R214" i="4"/>
  <c r="Q214" i="4"/>
  <c r="P214" i="4"/>
  <c r="M214" i="4"/>
  <c r="L214" i="4"/>
  <c r="K214" i="4"/>
  <c r="J214" i="4"/>
  <c r="I214" i="4"/>
  <c r="M213" i="4"/>
  <c r="L213" i="4"/>
  <c r="S212" i="4"/>
  <c r="R212" i="4"/>
  <c r="Q212" i="4"/>
  <c r="P212" i="4"/>
  <c r="S211" i="4"/>
  <c r="R211" i="4"/>
  <c r="Q211" i="4"/>
  <c r="P211" i="4"/>
  <c r="M211" i="4"/>
  <c r="L211" i="4"/>
  <c r="K211" i="4"/>
  <c r="J211" i="4"/>
  <c r="I211" i="4"/>
  <c r="S210" i="4"/>
  <c r="R210" i="4"/>
  <c r="Q210" i="4"/>
  <c r="P210" i="4"/>
  <c r="S209" i="4"/>
  <c r="R209" i="4"/>
  <c r="Q209" i="4"/>
  <c r="P209" i="4"/>
  <c r="S208" i="4"/>
  <c r="R208" i="4"/>
  <c r="Q208" i="4"/>
  <c r="P208" i="4"/>
  <c r="M208" i="4"/>
  <c r="L208" i="4"/>
  <c r="K208" i="4"/>
  <c r="J208" i="4"/>
  <c r="I208" i="4"/>
  <c r="H208" i="4"/>
  <c r="G208" i="4"/>
  <c r="F208" i="4"/>
  <c r="E208" i="4"/>
  <c r="D208" i="4"/>
  <c r="C208" i="4"/>
  <c r="S207" i="4"/>
  <c r="R207" i="4"/>
  <c r="Q207" i="4"/>
  <c r="P207" i="4"/>
  <c r="M207" i="4"/>
  <c r="L207" i="4"/>
  <c r="K207" i="4"/>
  <c r="J207" i="4"/>
  <c r="I207" i="4"/>
  <c r="S203" i="4"/>
  <c r="R203" i="4"/>
  <c r="Q203" i="4"/>
  <c r="P203" i="4"/>
  <c r="M203" i="4"/>
  <c r="L203" i="4"/>
  <c r="K203" i="4"/>
  <c r="J203" i="4"/>
  <c r="I203" i="4"/>
  <c r="M202" i="4"/>
  <c r="L202" i="4"/>
  <c r="K202" i="4"/>
  <c r="J202" i="4"/>
  <c r="I202" i="4"/>
  <c r="H202" i="4"/>
  <c r="G202" i="4"/>
  <c r="F202" i="4"/>
  <c r="E202" i="4"/>
  <c r="D202" i="4"/>
  <c r="C202" i="4"/>
  <c r="G192" i="4"/>
  <c r="F192" i="4"/>
  <c r="E192" i="4"/>
  <c r="D192" i="4"/>
  <c r="C192" i="4"/>
  <c r="B192" i="4"/>
  <c r="G87" i="4"/>
  <c r="G159" i="4" s="1"/>
  <c r="F87" i="4"/>
  <c r="F159" i="4" s="1"/>
  <c r="E87" i="4"/>
  <c r="E159" i="4" s="1"/>
  <c r="D87" i="4"/>
  <c r="D159" i="4" s="1"/>
  <c r="C87" i="4"/>
  <c r="C159" i="4" s="1"/>
  <c r="B87" i="4"/>
  <c r="B159" i="4" s="1"/>
  <c r="H80" i="4"/>
  <c r="S79" i="4"/>
  <c r="R79" i="4"/>
  <c r="Q79" i="4"/>
  <c r="P79" i="4"/>
  <c r="O79" i="4"/>
  <c r="M79" i="4"/>
  <c r="L79" i="4"/>
  <c r="K79" i="4"/>
  <c r="J79" i="4"/>
  <c r="I79" i="4"/>
  <c r="H79" i="4"/>
  <c r="S62" i="4"/>
  <c r="R62" i="4"/>
  <c r="Q62" i="4"/>
  <c r="P62" i="4"/>
  <c r="O62" i="4"/>
  <c r="M62" i="4"/>
  <c r="L62" i="4"/>
  <c r="K62" i="4"/>
  <c r="J62" i="4"/>
  <c r="I62" i="4"/>
  <c r="H62" i="4"/>
  <c r="G49" i="4"/>
  <c r="F49" i="4"/>
  <c r="E49" i="4"/>
  <c r="D49" i="4"/>
  <c r="C49" i="4"/>
  <c r="B49" i="4"/>
  <c r="M43" i="4"/>
  <c r="L43" i="4"/>
  <c r="K43" i="4"/>
  <c r="J43" i="4"/>
  <c r="I43" i="4"/>
  <c r="H43" i="4"/>
  <c r="G43" i="4"/>
  <c r="F43" i="4"/>
  <c r="E43" i="4"/>
  <c r="D43" i="4"/>
  <c r="C43" i="4"/>
  <c r="B43" i="4"/>
  <c r="B137" i="4" s="1"/>
  <c r="G23" i="4"/>
  <c r="F23" i="4"/>
  <c r="E23" i="4"/>
  <c r="D23" i="4"/>
  <c r="C23" i="4"/>
  <c r="B23" i="4"/>
  <c r="P47" i="4" l="1"/>
  <c r="P50" i="4" s="1"/>
  <c r="G47" i="4"/>
  <c r="G50" i="4" s="1"/>
  <c r="G93" i="4" s="1"/>
  <c r="B47" i="4"/>
  <c r="B50" i="4" s="1"/>
  <c r="B96" i="4" s="1"/>
  <c r="O47" i="4"/>
  <c r="O50" i="4" s="1"/>
  <c r="O122" i="4" s="1"/>
  <c r="J47" i="4"/>
  <c r="J50" i="4" s="1"/>
  <c r="J125" i="4" s="1"/>
  <c r="C47" i="4"/>
  <c r="K47" i="4"/>
  <c r="F47" i="4"/>
  <c r="F50" i="4" s="1"/>
  <c r="F94" i="4" s="1"/>
  <c r="Q47" i="4"/>
  <c r="Q50" i="4" s="1"/>
  <c r="Q120" i="4" s="1"/>
  <c r="S47" i="4"/>
  <c r="S50" i="4" s="1"/>
  <c r="R47" i="4"/>
  <c r="R50" i="4" s="1"/>
  <c r="R93" i="4" s="1"/>
  <c r="D47" i="4"/>
  <c r="D50" i="4" s="1"/>
  <c r="D95" i="4" s="1"/>
  <c r="M47" i="4"/>
  <c r="M50" i="4" s="1"/>
  <c r="M125" i="4" s="1"/>
  <c r="L47" i="4"/>
  <c r="L50" i="4" s="1"/>
  <c r="L126" i="4" s="1"/>
  <c r="I47" i="4"/>
  <c r="H47" i="4"/>
  <c r="H50" i="4" s="1"/>
  <c r="H124" i="4" s="1"/>
  <c r="E47" i="4"/>
  <c r="E50" i="4" s="1"/>
  <c r="E93" i="4" s="1"/>
  <c r="L80" i="4"/>
  <c r="Q80" i="4"/>
  <c r="C203" i="4"/>
  <c r="J198" i="4"/>
  <c r="J137" i="4"/>
  <c r="M216" i="4"/>
  <c r="K233" i="4"/>
  <c r="K80" i="4"/>
  <c r="K191" i="4" s="1"/>
  <c r="C137" i="4"/>
  <c r="C198" i="4"/>
  <c r="G137" i="4"/>
  <c r="G198" i="4"/>
  <c r="K198" i="4"/>
  <c r="K137" i="4"/>
  <c r="F203" i="4"/>
  <c r="L179" i="4"/>
  <c r="L174" i="4"/>
  <c r="L190" i="4"/>
  <c r="L186" i="4"/>
  <c r="L184" i="4"/>
  <c r="L172" i="4"/>
  <c r="L170" i="4"/>
  <c r="L192" i="4"/>
  <c r="L187" i="4"/>
  <c r="L180" i="4"/>
  <c r="L167" i="4"/>
  <c r="L173" i="4"/>
  <c r="L178" i="4"/>
  <c r="L166" i="4"/>
  <c r="L183" i="4"/>
  <c r="L181" i="4"/>
  <c r="L185" i="4"/>
  <c r="L87" i="4"/>
  <c r="L149" i="4" s="1"/>
  <c r="F198" i="4"/>
  <c r="F137" i="4"/>
  <c r="E203" i="4"/>
  <c r="R216" i="4"/>
  <c r="P233" i="4"/>
  <c r="P80" i="4"/>
  <c r="P191" i="4" s="1"/>
  <c r="D198" i="4"/>
  <c r="D137" i="4"/>
  <c r="H198" i="4"/>
  <c r="H137" i="4"/>
  <c r="L198" i="4"/>
  <c r="L137" i="4"/>
  <c r="H203" i="4"/>
  <c r="G203" i="4"/>
  <c r="I80" i="4"/>
  <c r="I191" i="4" s="1"/>
  <c r="M80" i="4"/>
  <c r="M175" i="4" s="1"/>
  <c r="Q189" i="4"/>
  <c r="Q171" i="4"/>
  <c r="Q169" i="4"/>
  <c r="Q188" i="4"/>
  <c r="Q186" i="4"/>
  <c r="Q170" i="4"/>
  <c r="Q192" i="4"/>
  <c r="Q187" i="4"/>
  <c r="Q182" i="4"/>
  <c r="Q180" i="4"/>
  <c r="Q167" i="4"/>
  <c r="Q178" i="4"/>
  <c r="Q181" i="4"/>
  <c r="Q168" i="4"/>
  <c r="Q173" i="4"/>
  <c r="Q166" i="4"/>
  <c r="Q87" i="4"/>
  <c r="I175" i="4"/>
  <c r="I216" i="4"/>
  <c r="H179" i="4"/>
  <c r="H174" i="4"/>
  <c r="H190" i="4"/>
  <c r="H186" i="4"/>
  <c r="H184" i="4"/>
  <c r="H172" i="4"/>
  <c r="H192" i="4"/>
  <c r="H187" i="4"/>
  <c r="H180" i="4"/>
  <c r="H167" i="4"/>
  <c r="H185" i="4"/>
  <c r="H173" i="4"/>
  <c r="H178" i="4"/>
  <c r="H183" i="4"/>
  <c r="H181" i="4"/>
  <c r="H170" i="4"/>
  <c r="H166" i="4"/>
  <c r="H87" i="4"/>
  <c r="E198" i="4"/>
  <c r="E137" i="4"/>
  <c r="I198" i="4"/>
  <c r="I137" i="4"/>
  <c r="M198" i="4"/>
  <c r="M137" i="4"/>
  <c r="D203" i="4"/>
  <c r="J216" i="4"/>
  <c r="S216" i="4"/>
  <c r="H233" i="4"/>
  <c r="H191" i="4"/>
  <c r="L233" i="4"/>
  <c r="L191" i="4"/>
  <c r="Q233" i="4"/>
  <c r="Q191" i="4"/>
  <c r="R80" i="4"/>
  <c r="K216" i="4"/>
  <c r="P216" i="4"/>
  <c r="I233" i="4"/>
  <c r="M233" i="4"/>
  <c r="R233" i="4"/>
  <c r="J80" i="4"/>
  <c r="J191" i="4" s="1"/>
  <c r="O80" i="4"/>
  <c r="S80" i="4"/>
  <c r="S191" i="4" s="1"/>
  <c r="H175" i="4"/>
  <c r="H149" i="4"/>
  <c r="L216" i="4"/>
  <c r="L175" i="4"/>
  <c r="Q216" i="4"/>
  <c r="Q175" i="4"/>
  <c r="J233" i="4"/>
  <c r="S233" i="4"/>
  <c r="P175" i="4" l="1"/>
  <c r="B95" i="4"/>
  <c r="B126" i="4"/>
  <c r="B93" i="4"/>
  <c r="B94" i="4"/>
  <c r="B81" i="4"/>
  <c r="B83" i="4" s="1"/>
  <c r="B129" i="4" s="1"/>
  <c r="D201" i="4"/>
  <c r="C201" i="4"/>
  <c r="K175" i="4"/>
  <c r="M191" i="4"/>
  <c r="E201" i="4"/>
  <c r="Q63" i="4"/>
  <c r="Q81" i="4" s="1"/>
  <c r="C50" i="4"/>
  <c r="C93" i="4" s="1"/>
  <c r="Q102" i="4"/>
  <c r="M201" i="4"/>
  <c r="Q201" i="4"/>
  <c r="S201" i="4"/>
  <c r="Q121" i="4"/>
  <c r="F95" i="4"/>
  <c r="Q116" i="4"/>
  <c r="J201" i="4"/>
  <c r="K201" i="4"/>
  <c r="J108" i="4"/>
  <c r="Q125" i="4"/>
  <c r="G201" i="4"/>
  <c r="O121" i="4"/>
  <c r="Q100" i="4"/>
  <c r="Q123" i="4"/>
  <c r="Q108" i="4"/>
  <c r="R201" i="4"/>
  <c r="Q126" i="4"/>
  <c r="Q93" i="4"/>
  <c r="F81" i="4"/>
  <c r="F35" i="4" s="1"/>
  <c r="Q96" i="4"/>
  <c r="H106" i="4"/>
  <c r="O93" i="4"/>
  <c r="L201" i="4"/>
  <c r="O123" i="4"/>
  <c r="H96" i="4"/>
  <c r="F93" i="4"/>
  <c r="O104" i="4"/>
  <c r="F96" i="4"/>
  <c r="Q94" i="4"/>
  <c r="Q101" i="4"/>
  <c r="Q104" i="4"/>
  <c r="Q122" i="4"/>
  <c r="H107" i="4"/>
  <c r="O96" i="4"/>
  <c r="F201" i="4"/>
  <c r="O95" i="4"/>
  <c r="F126" i="4"/>
  <c r="Q95" i="4"/>
  <c r="Q103" i="4"/>
  <c r="Q115" i="4"/>
  <c r="H94" i="4"/>
  <c r="H119" i="4"/>
  <c r="O125" i="4"/>
  <c r="H108" i="4"/>
  <c r="I50" i="4"/>
  <c r="I125" i="4" s="1"/>
  <c r="H93" i="4"/>
  <c r="P201" i="4"/>
  <c r="O103" i="4"/>
  <c r="O106" i="4"/>
  <c r="O114" i="4"/>
  <c r="O100" i="4"/>
  <c r="H105" i="4"/>
  <c r="H99" i="4"/>
  <c r="H113" i="4"/>
  <c r="H112" i="4"/>
  <c r="H121" i="4"/>
  <c r="H125" i="4"/>
  <c r="O108" i="4"/>
  <c r="I201" i="4"/>
  <c r="H201" i="4"/>
  <c r="K50" i="4"/>
  <c r="K93" i="4" s="1"/>
  <c r="O102" i="4"/>
  <c r="O63" i="4"/>
  <c r="O109" i="4" s="1"/>
  <c r="O94" i="4"/>
  <c r="O115" i="4"/>
  <c r="O120" i="4"/>
  <c r="Q114" i="4"/>
  <c r="Q99" i="4"/>
  <c r="Q106" i="4"/>
  <c r="Q112" i="4"/>
  <c r="H100" i="4"/>
  <c r="H95" i="4"/>
  <c r="H114" i="4"/>
  <c r="H115" i="4"/>
  <c r="H120" i="4"/>
  <c r="H126" i="4"/>
  <c r="O99" i="4"/>
  <c r="O101" i="4"/>
  <c r="O112" i="4"/>
  <c r="O116" i="4"/>
  <c r="H103" i="4"/>
  <c r="H63" i="4"/>
  <c r="H81" i="4" s="1"/>
  <c r="H118" i="4"/>
  <c r="H117" i="4"/>
  <c r="F204" i="4"/>
  <c r="Q159" i="4"/>
  <c r="Q157" i="4"/>
  <c r="Q145" i="4"/>
  <c r="Q143" i="4"/>
  <c r="Q156" i="4"/>
  <c r="Q154" i="4"/>
  <c r="Q141" i="4"/>
  <c r="Q144" i="4"/>
  <c r="Q142" i="4"/>
  <c r="Q140" i="4"/>
  <c r="Q147" i="4"/>
  <c r="Q155" i="4"/>
  <c r="Q152" i="4"/>
  <c r="S204" i="4"/>
  <c r="S120" i="4"/>
  <c r="S100" i="4"/>
  <c r="S104" i="4"/>
  <c r="S103" i="4"/>
  <c r="S102" i="4"/>
  <c r="S101" i="4"/>
  <c r="S99" i="4"/>
  <c r="S96" i="4"/>
  <c r="S95" i="4"/>
  <c r="S123" i="4"/>
  <c r="S116" i="4"/>
  <c r="S115" i="4"/>
  <c r="S114" i="4"/>
  <c r="S94" i="4"/>
  <c r="S122" i="4"/>
  <c r="S112" i="4"/>
  <c r="S106" i="4"/>
  <c r="S121" i="4"/>
  <c r="S63" i="4"/>
  <c r="O192" i="4"/>
  <c r="O187" i="4"/>
  <c r="O182" i="4"/>
  <c r="O180" i="4"/>
  <c r="O167" i="4"/>
  <c r="O181" i="4"/>
  <c r="O178" i="4"/>
  <c r="O173" i="4"/>
  <c r="O189" i="4"/>
  <c r="O171" i="4"/>
  <c r="O169" i="4"/>
  <c r="O168" i="4"/>
  <c r="O166" i="4"/>
  <c r="O188" i="4"/>
  <c r="O186" i="4"/>
  <c r="O170" i="4"/>
  <c r="O126" i="4"/>
  <c r="O87" i="4"/>
  <c r="S108" i="4"/>
  <c r="M204" i="4"/>
  <c r="M121" i="4"/>
  <c r="M119" i="4"/>
  <c r="M113" i="4"/>
  <c r="M105" i="4"/>
  <c r="M103" i="4"/>
  <c r="M99" i="4"/>
  <c r="M124" i="4"/>
  <c r="M96" i="4"/>
  <c r="M63" i="4"/>
  <c r="M117" i="4"/>
  <c r="M115" i="4"/>
  <c r="M114" i="4"/>
  <c r="M95" i="4"/>
  <c r="M118" i="4"/>
  <c r="M112" i="4"/>
  <c r="M94" i="4"/>
  <c r="M120" i="4"/>
  <c r="M106" i="4"/>
  <c r="M100" i="4"/>
  <c r="M107" i="4"/>
  <c r="E204" i="4"/>
  <c r="E126" i="4"/>
  <c r="E96" i="4"/>
  <c r="E81" i="4"/>
  <c r="E94" i="4"/>
  <c r="H159" i="4"/>
  <c r="H158" i="4"/>
  <c r="H153" i="4"/>
  <c r="H148" i="4"/>
  <c r="H154" i="4"/>
  <c r="H141" i="4"/>
  <c r="H157" i="4"/>
  <c r="H155" i="4"/>
  <c r="H146" i="4"/>
  <c r="H144" i="4"/>
  <c r="H140" i="4"/>
  <c r="H147" i="4"/>
  <c r="H152" i="4"/>
  <c r="R125" i="4"/>
  <c r="J119" i="4"/>
  <c r="J124" i="4"/>
  <c r="J120" i="4"/>
  <c r="J118" i="4"/>
  <c r="J100" i="4"/>
  <c r="J113" i="4"/>
  <c r="J112" i="4"/>
  <c r="J95" i="4"/>
  <c r="J121" i="4"/>
  <c r="J107" i="4"/>
  <c r="J106" i="4"/>
  <c r="J94" i="4"/>
  <c r="J105" i="4"/>
  <c r="J103" i="4"/>
  <c r="J99" i="4"/>
  <c r="J115" i="4"/>
  <c r="J63" i="4"/>
  <c r="J117" i="4"/>
  <c r="J96" i="4"/>
  <c r="J114" i="4"/>
  <c r="E95" i="4"/>
  <c r="L159" i="4"/>
  <c r="L158" i="4"/>
  <c r="L153" i="4"/>
  <c r="L148" i="4"/>
  <c r="L154" i="4"/>
  <c r="L141" i="4"/>
  <c r="L152" i="4"/>
  <c r="L146" i="4"/>
  <c r="L144" i="4"/>
  <c r="L140" i="4"/>
  <c r="L147" i="4"/>
  <c r="L157" i="4"/>
  <c r="L155" i="4"/>
  <c r="K185" i="4"/>
  <c r="K183" i="4"/>
  <c r="K181" i="4"/>
  <c r="K178" i="4"/>
  <c r="K173" i="4"/>
  <c r="K179" i="4"/>
  <c r="K174" i="4"/>
  <c r="K190" i="4"/>
  <c r="K186" i="4"/>
  <c r="K184" i="4"/>
  <c r="K172" i="4"/>
  <c r="K170" i="4"/>
  <c r="K166" i="4"/>
  <c r="K192" i="4"/>
  <c r="K167" i="4"/>
  <c r="K180" i="4"/>
  <c r="K187" i="4"/>
  <c r="K87" i="4"/>
  <c r="M108" i="4"/>
  <c r="J93" i="4"/>
  <c r="S192" i="4"/>
  <c r="S187" i="4"/>
  <c r="S182" i="4"/>
  <c r="S180" i="4"/>
  <c r="S167" i="4"/>
  <c r="S181" i="4"/>
  <c r="S178" i="4"/>
  <c r="S173" i="4"/>
  <c r="S189" i="4"/>
  <c r="S171" i="4"/>
  <c r="S169" i="4"/>
  <c r="S188" i="4"/>
  <c r="S186" i="4"/>
  <c r="S170" i="4"/>
  <c r="S168" i="4"/>
  <c r="S166" i="4"/>
  <c r="S126" i="4"/>
  <c r="S87" i="4"/>
  <c r="R188" i="4"/>
  <c r="R186" i="4"/>
  <c r="R170" i="4"/>
  <c r="R168" i="4"/>
  <c r="R166" i="4"/>
  <c r="R192" i="4"/>
  <c r="R187" i="4"/>
  <c r="R182" i="4"/>
  <c r="R180" i="4"/>
  <c r="R181" i="4"/>
  <c r="R178" i="4"/>
  <c r="R173" i="4"/>
  <c r="R169" i="4"/>
  <c r="R126" i="4"/>
  <c r="R167" i="4"/>
  <c r="R189" i="4"/>
  <c r="R171" i="4"/>
  <c r="R87" i="4"/>
  <c r="S175" i="4"/>
  <c r="D126" i="4"/>
  <c r="D96" i="4"/>
  <c r="D81" i="4"/>
  <c r="D94" i="4"/>
  <c r="J192" i="4"/>
  <c r="J187" i="4"/>
  <c r="J180" i="4"/>
  <c r="J167" i="4"/>
  <c r="J185" i="4"/>
  <c r="J183" i="4"/>
  <c r="J181" i="4"/>
  <c r="J178" i="4"/>
  <c r="J173" i="4"/>
  <c r="J179" i="4"/>
  <c r="J174" i="4"/>
  <c r="J184" i="4"/>
  <c r="J190" i="4"/>
  <c r="J186" i="4"/>
  <c r="J172" i="4"/>
  <c r="J170" i="4"/>
  <c r="J166" i="4"/>
  <c r="J126" i="4"/>
  <c r="J87" i="4"/>
  <c r="M190" i="4"/>
  <c r="M186" i="4"/>
  <c r="M184" i="4"/>
  <c r="M172" i="4"/>
  <c r="M170" i="4"/>
  <c r="M166" i="4"/>
  <c r="M192" i="4"/>
  <c r="M187" i="4"/>
  <c r="M180" i="4"/>
  <c r="M185" i="4"/>
  <c r="M183" i="4"/>
  <c r="M181" i="4"/>
  <c r="M178" i="4"/>
  <c r="M173" i="4"/>
  <c r="M126" i="4"/>
  <c r="M174" i="4"/>
  <c r="M179" i="4"/>
  <c r="M167" i="4"/>
  <c r="M87" i="4"/>
  <c r="L93" i="4"/>
  <c r="D93" i="4"/>
  <c r="P181" i="4"/>
  <c r="P178" i="4"/>
  <c r="P173" i="4"/>
  <c r="P189" i="4"/>
  <c r="P171" i="4"/>
  <c r="P188" i="4"/>
  <c r="P186" i="4"/>
  <c r="P170" i="4"/>
  <c r="P168" i="4"/>
  <c r="P166" i="4"/>
  <c r="P182" i="4"/>
  <c r="P180" i="4"/>
  <c r="P169" i="4"/>
  <c r="P187" i="4"/>
  <c r="P167" i="4"/>
  <c r="P126" i="4"/>
  <c r="P192" i="4"/>
  <c r="P87" i="4"/>
  <c r="G204" i="4"/>
  <c r="G126" i="4"/>
  <c r="G94" i="4"/>
  <c r="G96" i="4"/>
  <c r="G95" i="4"/>
  <c r="G81" i="4"/>
  <c r="M93" i="4"/>
  <c r="P204" i="4"/>
  <c r="P123" i="4"/>
  <c r="P122" i="4"/>
  <c r="P120" i="4"/>
  <c r="P121" i="4"/>
  <c r="P116" i="4"/>
  <c r="P114" i="4"/>
  <c r="P106" i="4"/>
  <c r="P112" i="4"/>
  <c r="P94" i="4"/>
  <c r="P104" i="4"/>
  <c r="P103" i="4"/>
  <c r="P102" i="4"/>
  <c r="P101" i="4"/>
  <c r="P100" i="4"/>
  <c r="P99" i="4"/>
  <c r="P96" i="4"/>
  <c r="P63" i="4"/>
  <c r="P115" i="4"/>
  <c r="P95" i="4"/>
  <c r="S125" i="4"/>
  <c r="O191" i="4"/>
  <c r="Q149" i="4"/>
  <c r="P108" i="4"/>
  <c r="R191" i="4"/>
  <c r="O175" i="4"/>
  <c r="J175" i="4"/>
  <c r="L124" i="4"/>
  <c r="L120" i="4"/>
  <c r="L118" i="4"/>
  <c r="L121" i="4"/>
  <c r="L119" i="4"/>
  <c r="L117" i="4"/>
  <c r="L115" i="4"/>
  <c r="L112" i="4"/>
  <c r="L107" i="4"/>
  <c r="L106" i="4"/>
  <c r="L105" i="4"/>
  <c r="L103" i="4"/>
  <c r="L100" i="4"/>
  <c r="L99" i="4"/>
  <c r="L96" i="4"/>
  <c r="L63" i="4"/>
  <c r="L114" i="4"/>
  <c r="L113" i="4"/>
  <c r="L95" i="4"/>
  <c r="L125" i="4"/>
  <c r="L108" i="4"/>
  <c r="L94" i="4"/>
  <c r="R204" i="4"/>
  <c r="R123" i="4"/>
  <c r="R122" i="4"/>
  <c r="R121" i="4"/>
  <c r="R103" i="4"/>
  <c r="R101" i="4"/>
  <c r="R99" i="4"/>
  <c r="R106" i="4"/>
  <c r="R100" i="4"/>
  <c r="R63" i="4"/>
  <c r="R104" i="4"/>
  <c r="R102" i="4"/>
  <c r="R96" i="4"/>
  <c r="R95" i="4"/>
  <c r="R120" i="4"/>
  <c r="R116" i="4"/>
  <c r="R115" i="4"/>
  <c r="R114" i="4"/>
  <c r="R94" i="4"/>
  <c r="R112" i="4"/>
  <c r="R108" i="4"/>
  <c r="I190" i="4"/>
  <c r="I186" i="4"/>
  <c r="I184" i="4"/>
  <c r="I172" i="4"/>
  <c r="I170" i="4"/>
  <c r="I166" i="4"/>
  <c r="I192" i="4"/>
  <c r="I187" i="4"/>
  <c r="I180" i="4"/>
  <c r="I185" i="4"/>
  <c r="I183" i="4"/>
  <c r="I181" i="4"/>
  <c r="I178" i="4"/>
  <c r="I173" i="4"/>
  <c r="I167" i="4"/>
  <c r="I174" i="4"/>
  <c r="I87" i="4"/>
  <c r="I179" i="4"/>
  <c r="P125" i="4"/>
  <c r="R175" i="4"/>
  <c r="S93" i="4"/>
  <c r="P93" i="4"/>
  <c r="Q204" i="4"/>
  <c r="H204" i="4"/>
  <c r="B35" i="4" l="1"/>
  <c r="B127" i="4"/>
  <c r="B36" i="4" s="1"/>
  <c r="C95" i="4"/>
  <c r="Q109" i="4"/>
  <c r="K108" i="4"/>
  <c r="K112" i="4"/>
  <c r="I95" i="4"/>
  <c r="H109" i="4"/>
  <c r="Q217" i="4"/>
  <c r="D204" i="4"/>
  <c r="O81" i="4"/>
  <c r="O83" i="4" s="1"/>
  <c r="O129" i="4" s="1"/>
  <c r="C94" i="4"/>
  <c r="C126" i="4"/>
  <c r="F127" i="4"/>
  <c r="F36" i="4" s="1"/>
  <c r="C81" i="4"/>
  <c r="C35" i="4" s="1"/>
  <c r="C204" i="4"/>
  <c r="C96" i="4"/>
  <c r="K119" i="4"/>
  <c r="I113" i="4"/>
  <c r="K117" i="4"/>
  <c r="I117" i="4"/>
  <c r="K118" i="4"/>
  <c r="I118" i="4"/>
  <c r="F83" i="4"/>
  <c r="F129" i="4" s="1"/>
  <c r="F234" i="4"/>
  <c r="K113" i="4"/>
  <c r="K107" i="4"/>
  <c r="I94" i="4"/>
  <c r="I63" i="4"/>
  <c r="I217" i="4" s="1"/>
  <c r="I124" i="4"/>
  <c r="K63" i="4"/>
  <c r="K217" i="4" s="1"/>
  <c r="K103" i="4"/>
  <c r="K106" i="4"/>
  <c r="K124" i="4"/>
  <c r="I106" i="4"/>
  <c r="I96" i="4"/>
  <c r="I99" i="4"/>
  <c r="I121" i="4"/>
  <c r="K99" i="4"/>
  <c r="K120" i="4"/>
  <c r="I120" i="4"/>
  <c r="K126" i="4"/>
  <c r="J204" i="4"/>
  <c r="K115" i="4"/>
  <c r="K105" i="4"/>
  <c r="K114" i="4"/>
  <c r="I126" i="4"/>
  <c r="I93" i="4"/>
  <c r="I107" i="4"/>
  <c r="I114" i="4"/>
  <c r="I105" i="4"/>
  <c r="I204" i="4"/>
  <c r="K95" i="4"/>
  <c r="K96" i="4"/>
  <c r="K100" i="4"/>
  <c r="K94" i="4"/>
  <c r="K121" i="4"/>
  <c r="K204" i="4"/>
  <c r="I100" i="4"/>
  <c r="I112" i="4"/>
  <c r="I115" i="4"/>
  <c r="I103" i="4"/>
  <c r="I119" i="4"/>
  <c r="I108" i="4"/>
  <c r="L204" i="4"/>
  <c r="K125" i="4"/>
  <c r="G234" i="4"/>
  <c r="G127" i="4"/>
  <c r="G36" i="4" s="1"/>
  <c r="G83" i="4"/>
  <c r="G35" i="4"/>
  <c r="S159" i="4"/>
  <c r="S156" i="4"/>
  <c r="S154" i="4"/>
  <c r="S141" i="4"/>
  <c r="S155" i="4"/>
  <c r="S145" i="4"/>
  <c r="S143" i="4"/>
  <c r="S147" i="4"/>
  <c r="S157" i="4"/>
  <c r="S152" i="4"/>
  <c r="S142" i="4"/>
  <c r="S144" i="4"/>
  <c r="S140" i="4"/>
  <c r="S149" i="4"/>
  <c r="R217" i="4"/>
  <c r="R81" i="4"/>
  <c r="R109" i="4"/>
  <c r="L81" i="4"/>
  <c r="L109" i="4"/>
  <c r="H234" i="4"/>
  <c r="H127" i="4"/>
  <c r="H36" i="4" s="1"/>
  <c r="H83" i="4"/>
  <c r="H85" i="4"/>
  <c r="H35" i="4"/>
  <c r="J159" i="4"/>
  <c r="J158" i="4"/>
  <c r="J154" i="4"/>
  <c r="J141" i="4"/>
  <c r="J157" i="4"/>
  <c r="J155" i="4"/>
  <c r="J153" i="4"/>
  <c r="J148" i="4"/>
  <c r="J147" i="4"/>
  <c r="J152" i="4"/>
  <c r="J144" i="4"/>
  <c r="J140" i="4"/>
  <c r="J146" i="4"/>
  <c r="J149" i="4"/>
  <c r="D127" i="4"/>
  <c r="D36" i="4" s="1"/>
  <c r="D83" i="4"/>
  <c r="D35" i="4"/>
  <c r="K157" i="4"/>
  <c r="K155" i="4"/>
  <c r="K152" i="4"/>
  <c r="K147" i="4"/>
  <c r="K158" i="4"/>
  <c r="K146" i="4"/>
  <c r="K144" i="4"/>
  <c r="K140" i="4"/>
  <c r="K159" i="4"/>
  <c r="K153" i="4"/>
  <c r="K141" i="4"/>
  <c r="K154" i="4"/>
  <c r="K148" i="4"/>
  <c r="K149" i="4"/>
  <c r="O159" i="4"/>
  <c r="O156" i="4"/>
  <c r="O154" i="4"/>
  <c r="O141" i="4"/>
  <c r="O157" i="4"/>
  <c r="O155" i="4"/>
  <c r="O145" i="4"/>
  <c r="O143" i="4"/>
  <c r="O152" i="4"/>
  <c r="O144" i="4"/>
  <c r="O142" i="4"/>
  <c r="O140" i="4"/>
  <c r="O147" i="4"/>
  <c r="O149" i="4"/>
  <c r="I159" i="4"/>
  <c r="I146" i="4"/>
  <c r="I144" i="4"/>
  <c r="I140" i="4"/>
  <c r="I154" i="4"/>
  <c r="I158" i="4"/>
  <c r="I157" i="4"/>
  <c r="I155" i="4"/>
  <c r="I152" i="4"/>
  <c r="I147" i="4"/>
  <c r="I153" i="4"/>
  <c r="I141" i="4"/>
  <c r="I148" i="4"/>
  <c r="I149" i="4"/>
  <c r="P157" i="4"/>
  <c r="P155" i="4"/>
  <c r="P152" i="4"/>
  <c r="P147" i="4"/>
  <c r="P159" i="4"/>
  <c r="P144" i="4"/>
  <c r="P142" i="4"/>
  <c r="P140" i="4"/>
  <c r="P156" i="4"/>
  <c r="P154" i="4"/>
  <c r="P145" i="4"/>
  <c r="P143" i="4"/>
  <c r="P141" i="4"/>
  <c r="P149" i="4"/>
  <c r="M158" i="4"/>
  <c r="M146" i="4"/>
  <c r="M144" i="4"/>
  <c r="M140" i="4"/>
  <c r="M154" i="4"/>
  <c r="M159" i="4"/>
  <c r="M157" i="4"/>
  <c r="M155" i="4"/>
  <c r="M152" i="4"/>
  <c r="M147" i="4"/>
  <c r="M141" i="4"/>
  <c r="M148" i="4"/>
  <c r="M153" i="4"/>
  <c r="M149" i="4"/>
  <c r="R157" i="4"/>
  <c r="R159" i="4"/>
  <c r="R144" i="4"/>
  <c r="R142" i="4"/>
  <c r="R140" i="4"/>
  <c r="R156" i="4"/>
  <c r="R154" i="4"/>
  <c r="R155" i="4"/>
  <c r="R152" i="4"/>
  <c r="R147" i="4"/>
  <c r="R145" i="4"/>
  <c r="R143" i="4"/>
  <c r="R141" i="4"/>
  <c r="R149" i="4"/>
  <c r="Q127" i="4"/>
  <c r="K38" i="4" s="1"/>
  <c r="Q83" i="4"/>
  <c r="Q85" i="4"/>
  <c r="Q86" i="4" s="1"/>
  <c r="K37" i="4"/>
  <c r="J109" i="4"/>
  <c r="J81" i="4"/>
  <c r="M217" i="4"/>
  <c r="M81" i="4"/>
  <c r="M109" i="4"/>
  <c r="P217" i="4"/>
  <c r="P109" i="4"/>
  <c r="P81" i="4"/>
  <c r="Q234" i="4" s="1"/>
  <c r="E234" i="4"/>
  <c r="E83" i="4"/>
  <c r="E127" i="4"/>
  <c r="E36" i="4" s="1"/>
  <c r="E35" i="4"/>
  <c r="S217" i="4"/>
  <c r="S81" i="4"/>
  <c r="S109" i="4"/>
  <c r="K31" i="4" l="1"/>
  <c r="Q132" i="4"/>
  <c r="K32" i="4" s="1"/>
  <c r="H131" i="4"/>
  <c r="H24" i="4" s="1"/>
  <c r="H86" i="4"/>
  <c r="O127" i="4"/>
  <c r="I38" i="4" s="1"/>
  <c r="I37" i="4"/>
  <c r="O85" i="4"/>
  <c r="I25" i="4" s="1"/>
  <c r="C83" i="4"/>
  <c r="D236" i="4" s="1"/>
  <c r="C127" i="4"/>
  <c r="C36" i="4" s="1"/>
  <c r="D234" i="4"/>
  <c r="C234" i="4"/>
  <c r="L217" i="4"/>
  <c r="K81" i="4"/>
  <c r="K35" i="4" s="1"/>
  <c r="K109" i="4"/>
  <c r="I109" i="4"/>
  <c r="I81" i="4"/>
  <c r="I127" i="4" s="1"/>
  <c r="I36" i="4" s="1"/>
  <c r="J217" i="4"/>
  <c r="S234" i="4"/>
  <c r="S127" i="4"/>
  <c r="M38" i="4" s="1"/>
  <c r="S85" i="4"/>
  <c r="S86" i="4" s="1"/>
  <c r="S83" i="4"/>
  <c r="M37" i="4"/>
  <c r="E236" i="4"/>
  <c r="E129" i="4"/>
  <c r="Q129" i="4"/>
  <c r="D129" i="4"/>
  <c r="M234" i="4"/>
  <c r="M127" i="4"/>
  <c r="M36" i="4" s="1"/>
  <c r="M83" i="4"/>
  <c r="M85" i="4"/>
  <c r="M86" i="4" s="1"/>
  <c r="M35" i="4"/>
  <c r="H23" i="4"/>
  <c r="R234" i="4"/>
  <c r="R127" i="4"/>
  <c r="L38" i="4" s="1"/>
  <c r="R83" i="4"/>
  <c r="R85" i="4"/>
  <c r="R86" i="4" s="1"/>
  <c r="L37" i="4"/>
  <c r="P234" i="4"/>
  <c r="P127" i="4"/>
  <c r="J38" i="4" s="1"/>
  <c r="P83" i="4"/>
  <c r="P85" i="4"/>
  <c r="P86" i="4" s="1"/>
  <c r="J37" i="4"/>
  <c r="J85" i="4"/>
  <c r="J86" i="4" s="1"/>
  <c r="J127" i="4"/>
  <c r="J36" i="4" s="1"/>
  <c r="J35" i="4"/>
  <c r="J83" i="4"/>
  <c r="Q131" i="4"/>
  <c r="K26" i="4" s="1"/>
  <c r="K25" i="4"/>
  <c r="H236" i="4"/>
  <c r="H129" i="4"/>
  <c r="L127" i="4"/>
  <c r="L36" i="4" s="1"/>
  <c r="L83" i="4"/>
  <c r="L85" i="4"/>
  <c r="L86" i="4" s="1"/>
  <c r="L35" i="4"/>
  <c r="G236" i="4"/>
  <c r="G129" i="4"/>
  <c r="F236" i="4"/>
  <c r="H29" i="4" l="1"/>
  <c r="H132" i="4"/>
  <c r="H30" i="4" s="1"/>
  <c r="L132" i="4"/>
  <c r="L30" i="4" s="1"/>
  <c r="L29" i="4"/>
  <c r="P132" i="4"/>
  <c r="J32" i="4" s="1"/>
  <c r="J31" i="4"/>
  <c r="O131" i="4"/>
  <c r="I26" i="4" s="1"/>
  <c r="O86" i="4"/>
  <c r="S132" i="4"/>
  <c r="M32" i="4" s="1"/>
  <c r="M31" i="4"/>
  <c r="M29" i="4"/>
  <c r="M132" i="4"/>
  <c r="M30" i="4" s="1"/>
  <c r="J29" i="4"/>
  <c r="J132" i="4"/>
  <c r="J30" i="4" s="1"/>
  <c r="L31" i="4"/>
  <c r="R132" i="4"/>
  <c r="L32" i="4" s="1"/>
  <c r="K234" i="4"/>
  <c r="I35" i="4"/>
  <c r="N35" i="4" s="1"/>
  <c r="C129" i="4"/>
  <c r="I234" i="4"/>
  <c r="J234" i="4"/>
  <c r="C236" i="4"/>
  <c r="I85" i="4"/>
  <c r="I83" i="4"/>
  <c r="I236" i="4" s="1"/>
  <c r="K85" i="4"/>
  <c r="K83" i="4"/>
  <c r="L236" i="4" s="1"/>
  <c r="K127" i="4"/>
  <c r="K36" i="4" s="1"/>
  <c r="N36" i="4" s="1"/>
  <c r="L234" i="4"/>
  <c r="N38" i="4"/>
  <c r="N37" i="4"/>
  <c r="S131" i="4"/>
  <c r="M26" i="4" s="1"/>
  <c r="M25" i="4"/>
  <c r="J131" i="4"/>
  <c r="J24" i="4" s="1"/>
  <c r="J23" i="4"/>
  <c r="P131" i="4"/>
  <c r="J26" i="4" s="1"/>
  <c r="J25" i="4"/>
  <c r="R236" i="4"/>
  <c r="R129" i="4"/>
  <c r="L131" i="4"/>
  <c r="L24" i="4" s="1"/>
  <c r="L23" i="4"/>
  <c r="J129" i="4"/>
  <c r="P236" i="4"/>
  <c r="P129" i="4"/>
  <c r="M131" i="4"/>
  <c r="M24" i="4" s="1"/>
  <c r="M23" i="4"/>
  <c r="R131" i="4"/>
  <c r="L26" i="4" s="1"/>
  <c r="L25" i="4"/>
  <c r="L129" i="4"/>
  <c r="M236" i="4"/>
  <c r="M129" i="4"/>
  <c r="Q236" i="4"/>
  <c r="S236" i="4"/>
  <c r="S129" i="4"/>
  <c r="K236" i="4" l="1"/>
  <c r="O132" i="4"/>
  <c r="I32" i="4" s="1"/>
  <c r="I31" i="4"/>
  <c r="I131" i="4"/>
  <c r="I24" i="4" s="1"/>
  <c r="I86" i="4"/>
  <c r="N31" i="4"/>
  <c r="K131" i="4"/>
  <c r="K24" i="4" s="1"/>
  <c r="K86" i="4"/>
  <c r="N32" i="4"/>
  <c r="K129" i="4"/>
  <c r="K23" i="4"/>
  <c r="I23" i="4"/>
  <c r="I129" i="4"/>
  <c r="J236" i="4"/>
  <c r="N25" i="4"/>
  <c r="N26" i="4"/>
  <c r="N24" i="4" l="1"/>
  <c r="I29" i="4"/>
  <c r="I132" i="4"/>
  <c r="I30" i="4" s="1"/>
  <c r="K132" i="4"/>
  <c r="K30" i="4" s="1"/>
  <c r="K29" i="4"/>
  <c r="N23" i="4"/>
  <c r="N30" i="4" l="1"/>
  <c r="N29" i="4"/>
</calcChain>
</file>

<file path=xl/sharedStrings.xml><?xml version="1.0" encoding="utf-8"?>
<sst xmlns="http://schemas.openxmlformats.org/spreadsheetml/2006/main" count="286" uniqueCount="111">
  <si>
    <t>Operating Margin</t>
  </si>
  <si>
    <t>Revenue</t>
  </si>
  <si>
    <t>Check Cashing</t>
  </si>
  <si>
    <t>Other</t>
  </si>
  <si>
    <t>Total Revenues</t>
  </si>
  <si>
    <t>Operating Expenses</t>
  </si>
  <si>
    <t>Salaries and benefits</t>
  </si>
  <si>
    <t>Purchased gold costs</t>
  </si>
  <si>
    <t>Provision for loan losses</t>
  </si>
  <si>
    <t>Depreciation</t>
  </si>
  <si>
    <t>Total operating expenses</t>
  </si>
  <si>
    <t>Corporate and other expenses</t>
  </si>
  <si>
    <t>Corporate expenses</t>
  </si>
  <si>
    <t>Intercompany charges</t>
  </si>
  <si>
    <t>Other depreciation and amortization</t>
  </si>
  <si>
    <t>Interest expense, net</t>
  </si>
  <si>
    <t>Unrealized foreign exchange (gain) loss</t>
  </si>
  <si>
    <t>Loss on derivatives not designated as hedges</t>
  </si>
  <si>
    <t>(Proceeds from) provision for litigation settlements</t>
  </si>
  <si>
    <t>Other expense (income), net</t>
  </si>
  <si>
    <t>(Loss) income before income taxes</t>
  </si>
  <si>
    <t>Income tax provision</t>
  </si>
  <si>
    <t>Net (loss) income</t>
  </si>
  <si>
    <t>Loss on extinguishment of debt</t>
  </si>
  <si>
    <t>Total Expenses</t>
  </si>
  <si>
    <t xml:space="preserve">Reported Consumer Lending </t>
  </si>
  <si>
    <t>IRR Adjusted Consumer Lending</t>
  </si>
  <si>
    <t>IRR Reduction Impact on Income Before Taxes</t>
  </si>
  <si>
    <t xml:space="preserve">The Cash Store Financial Services </t>
  </si>
  <si>
    <t xml:space="preserve">National Money Mart </t>
  </si>
  <si>
    <t>Retention Payments</t>
  </si>
  <si>
    <t xml:space="preserve">Selling, general and administrative </t>
  </si>
  <si>
    <t>Occupancy/Rent</t>
  </si>
  <si>
    <t xml:space="preserve">Advertising and promotion </t>
  </si>
  <si>
    <t>Loss on store closings/Branch Closure Costs</t>
  </si>
  <si>
    <t>Amortization of intangible Assets</t>
  </si>
  <si>
    <t>Impairment of Property and Equipment</t>
  </si>
  <si>
    <t>Expense to settle pre-exisitng relationships with third-party lenders</t>
  </si>
  <si>
    <t>Total Corporate and Other Expenses</t>
  </si>
  <si>
    <t xml:space="preserve">Consumer Lending </t>
  </si>
  <si>
    <t>Check Cashing (Included in 'other' for CSF)</t>
  </si>
  <si>
    <t>National Money Mart</t>
  </si>
  <si>
    <t>Cash Store Financial</t>
  </si>
  <si>
    <t>Company</t>
  </si>
  <si>
    <t>Revenue, Expense, Income as a % of Sales</t>
  </si>
  <si>
    <t>Growth Rate Year over Year</t>
  </si>
  <si>
    <t>Operating Profit</t>
  </si>
  <si>
    <t>IRR Reduction Impact on Operating Profit</t>
  </si>
  <si>
    <t>5 Yr Avg ('09 - '13)</t>
  </si>
  <si>
    <t>Estimated Loan Volume</t>
  </si>
  <si>
    <t>Lending Reveue as a Percentage of Loan Volume</t>
  </si>
  <si>
    <t>Estimated Provision for Losses as a % of Loan Volume</t>
  </si>
  <si>
    <t>Total Expenses (without non-reoccurring costs)</t>
  </si>
  <si>
    <t>Expense Distribution (Total Expenses)</t>
  </si>
  <si>
    <t>Expense Distribution (Not including non-reoccurring expenses)</t>
  </si>
  <si>
    <t>Interest Rate Ceiling</t>
  </si>
  <si>
    <t>ON</t>
  </si>
  <si>
    <t>BC</t>
  </si>
  <si>
    <t>AB</t>
  </si>
  <si>
    <t>SK</t>
  </si>
  <si>
    <t>MB</t>
  </si>
  <si>
    <t>NS</t>
  </si>
  <si>
    <t>NB</t>
  </si>
  <si>
    <t>Original IRC</t>
  </si>
  <si>
    <t>Decrease in Provincial Lending Revenue</t>
  </si>
  <si>
    <t>Decrease in National Lending Revenue</t>
  </si>
  <si>
    <t>Inputs</t>
  </si>
  <si>
    <t>Calculations</t>
  </si>
  <si>
    <t>Average Loan Size</t>
  </si>
  <si>
    <t>Dollars Saved on Average Loan</t>
  </si>
  <si>
    <t>Annual Percentage Rate</t>
  </si>
  <si>
    <t>Average Loan Term (days)</t>
  </si>
  <si>
    <t>Province</t>
  </si>
  <si>
    <t>Amount Due</t>
  </si>
  <si>
    <t>Interest Charge</t>
  </si>
  <si>
    <t>Operating Profit Including Interest Expense</t>
  </si>
  <si>
    <t xml:space="preserve">IRR Reduction Impact on Operating Profit (with interest expense included) </t>
  </si>
  <si>
    <t>Retention Payments (Payments to third party lenders for losses)</t>
  </si>
  <si>
    <t>Stores</t>
  </si>
  <si>
    <t>Company Operated</t>
  </si>
  <si>
    <t>Franchised</t>
  </si>
  <si>
    <t>Total</t>
  </si>
  <si>
    <t>Growth Rates</t>
  </si>
  <si>
    <t>Growth</t>
  </si>
  <si>
    <t>*does not include rental-division stores</t>
  </si>
  <si>
    <t xml:space="preserve">Money Mart </t>
  </si>
  <si>
    <t>Share of National Market</t>
  </si>
  <si>
    <t>PEI</t>
  </si>
  <si>
    <t>NFLD</t>
  </si>
  <si>
    <t>*2010 is based on 15 months of operations</t>
  </si>
  <si>
    <t>IRR Reduction Impact on Cost to Borrower on Average Loan</t>
  </si>
  <si>
    <t>Limitations</t>
  </si>
  <si>
    <t>* These assumptions include:</t>
  </si>
  <si>
    <t xml:space="preserve">* Demand is price inelastic - meaning a decrease or increase in the interest rate charge will not significantly shift the amount of money borrowed. </t>
  </si>
  <si>
    <t>* Total cost of business would have remained relatively the same regardless of interest rate ceilings. In reality both Money Mart and Cash Store Financial would have likely adjusted operations if revenue decreased.</t>
  </si>
  <si>
    <t>Notes</t>
  </si>
  <si>
    <t>* Financial data for Cash Store Financial is available prior to 2009 but has not be included because of the includision of the companies rental division operations. Starting in 2009 the rental division was reported as a separate entity.</t>
  </si>
  <si>
    <t>* Money Mart does not offer payday loan services in PEI and NFLD. Prior to it's collapse The Cash Store Financial offered payday loan services in all provinces.</t>
  </si>
  <si>
    <t>* Provincial payday lending regulation began to take effect in 2009. This is likely one of the major factors leading to a decline in consumer lending revenue and stores for Money Mart between 2008 and 2009.</t>
  </si>
  <si>
    <r>
      <t xml:space="preserve">*Any row of cells with a </t>
    </r>
    <r>
      <rPr>
        <b/>
        <sz val="18"/>
        <color theme="8" tint="-0.249977111117893"/>
        <rFont val="Calibri"/>
        <family val="2"/>
        <scheme val="minor"/>
      </rPr>
      <t>blue</t>
    </r>
    <r>
      <rPr>
        <sz val="18"/>
        <color theme="1"/>
        <rFont val="Calibri"/>
        <family val="2"/>
        <scheme val="minor"/>
      </rPr>
      <t xml:space="preserve"> label  can be adjusted to analyze the impact on the cost to the consumer and supplier profits</t>
    </r>
  </si>
  <si>
    <t>NWT</t>
  </si>
  <si>
    <t>Yukon</t>
  </si>
  <si>
    <t xml:space="preserve">* Retention Payments (a line item on Cash Store's income statements) are payments made to third party lenders for losses on loans the Cash Store brokered. </t>
  </si>
  <si>
    <t>* Financial data for Cash Store Financial from 2010-2013 also includes UK operations. However, size of UK operations is minimal. UK operations account for 5.7% of total revenues in 2013, 5.8% of total revenues in 2012, and 1.3% of total revenues in 2011.</t>
  </si>
  <si>
    <t>* The Cash Store Financial Changed their annual reporting period in 2010. As a result 2010 numbers are based on a 15 month period - any year to year comparison must take this into account.</t>
  </si>
  <si>
    <t>* Newfoundland does not have a provincially regulated interest rate ceiling on payday loans, but the industry continues to operate there. For the sake of this model we have set NFLD's interest rate ceiling at an arbitrary 25%.</t>
  </si>
  <si>
    <t>* New Brunswick does not currently enforce a interest rate ceiling, but we have used the rate Money Mart charges in that provinces for this model ($21 dollar per $100).</t>
  </si>
  <si>
    <t>* For simplicity we have only included one input for weighting each provincial market as a portion of company revenue. In reality market share of each province varies for the two companies - see 'Store Growth' tab for more detail.</t>
  </si>
  <si>
    <t>* The financial data listed for both companies is based on national operations, so conclusions and insight into provincial operations and store level operations is limited.</t>
  </si>
  <si>
    <t>* Interest rate regulation impact analysis is retroactive and relies on assumptions about market responses to changes in the interest rate ceiling.</t>
  </si>
  <si>
    <t>* Default provicial market share weights are based on estimates of total payday lending outlets in each province and the knowledge that Money Mart does not offer payday loans in PEI and NFLD currently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</si>
</sst>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
    <numFmt numFmtId="166" formatCode="_-&quot;$&quot;* #,##0.0_-;\-&quot;$&quot;* #,##0.0_-;_-&quot;$&quot;* &quot;-&quot;??_-;_-@_-"/>
    <numFmt numFmtId="167" formatCode="_-* #,##0.0_-;\-* #,##0.0_-;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8"/>
      <color theme="8" tint="-0.249977111117893"/>
      <name val="Calibri"/>
      <family val="2"/>
      <scheme val="minor"/>
    </font>
    <font>
      <b/>
      <sz val="11"/>
      <color rgb="FF000000"/>
      <name val="Calibri"/>
      <family val="2"/>
    </font>
  </fonts>
  <fills count="10">
    <fill>
      <patternFill patternType="none"/>
    </fill>
    <fill>
      <patternFill patternType="gray125"/>
    </fill>
    <fill>
      <patternFill patternType="solid">
        <fgColor theme="0" tint="-0.3499862666707357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71">
    <xf numFmtId="0" fontId="0" fillId="0" borderId="0" xfId="0"/>
    <xf numFmtId="9" fontId="0" fillId="0" borderId="0" xfId="1" applyFont="1"/>
    <xf numFmtId="164" fontId="0" fillId="0" borderId="0" xfId="1" applyNumberFormat="1" applyFont="1"/>
    <xf numFmtId="0" fontId="2" fillId="0" borderId="0" xfId="0" applyFont="1"/>
    <xf numFmtId="0" fontId="0" fillId="0" borderId="1" xfId="0" applyBorder="1"/>
    <xf numFmtId="164" fontId="0" fillId="0" borderId="7" xfId="1" applyNumberFormat="1" applyFont="1" applyBorder="1"/>
    <xf numFmtId="164" fontId="0" fillId="0" borderId="1" xfId="1" applyNumberFormat="1" applyFont="1" applyBorder="1"/>
    <xf numFmtId="164" fontId="0" fillId="0" borderId="0" xfId="0" applyNumberFormat="1"/>
    <xf numFmtId="0" fontId="0" fillId="0" borderId="8" xfId="0" applyBorder="1"/>
    <xf numFmtId="9" fontId="2" fillId="0" borderId="0" xfId="1" applyFont="1"/>
    <xf numFmtId="164" fontId="2" fillId="0" borderId="0" xfId="1" applyNumberFormat="1" applyFont="1"/>
    <xf numFmtId="9" fontId="0" fillId="0" borderId="0" xfId="0" applyNumberFormat="1"/>
    <xf numFmtId="165" fontId="0" fillId="0" borderId="0" xfId="0" applyNumberFormat="1"/>
    <xf numFmtId="165" fontId="2" fillId="0" borderId="0" xfId="0" applyNumberFormat="1" applyFont="1"/>
    <xf numFmtId="166" fontId="0" fillId="0" borderId="0" xfId="2" applyNumberFormat="1" applyFont="1"/>
    <xf numFmtId="0" fontId="0" fillId="0" borderId="0" xfId="0" applyFont="1"/>
    <xf numFmtId="0" fontId="2" fillId="0" borderId="0" xfId="0" applyFont="1" applyFill="1" applyAlignment="1">
      <alignment horizontal="center" vertical="center"/>
    </xf>
    <xf numFmtId="0" fontId="0" fillId="2" borderId="2" xfId="0" applyFill="1" applyBorder="1"/>
    <xf numFmtId="0" fontId="0" fillId="2" borderId="6" xfId="0" applyFill="1" applyBorder="1"/>
    <xf numFmtId="0" fontId="0" fillId="0" borderId="0" xfId="0" applyBorder="1"/>
    <xf numFmtId="0" fontId="0" fillId="2" borderId="8" xfId="0" applyFill="1" applyBorder="1"/>
    <xf numFmtId="0" fontId="0" fillId="2" borderId="1" xfId="0" applyFill="1" applyBorder="1"/>
    <xf numFmtId="166" fontId="0" fillId="0" borderId="8" xfId="2" applyNumberFormat="1" applyFont="1" applyBorder="1"/>
    <xf numFmtId="9" fontId="0" fillId="0" borderId="1" xfId="0" applyNumberFormat="1" applyBorder="1"/>
    <xf numFmtId="9" fontId="0" fillId="0" borderId="7" xfId="0" applyNumberFormat="1" applyBorder="1"/>
    <xf numFmtId="0" fontId="0" fillId="0" borderId="5" xfId="0" applyBorder="1"/>
    <xf numFmtId="0" fontId="0" fillId="0" borderId="7" xfId="0" applyBorder="1"/>
    <xf numFmtId="165" fontId="0" fillId="0" borderId="0" xfId="0" applyNumberFormat="1" applyBorder="1"/>
    <xf numFmtId="0" fontId="0" fillId="0" borderId="15" xfId="0" applyBorder="1"/>
    <xf numFmtId="166" fontId="0" fillId="0" borderId="0" xfId="2" applyNumberFormat="1" applyFont="1" applyBorder="1"/>
    <xf numFmtId="166" fontId="0" fillId="0" borderId="15" xfId="2" applyNumberFormat="1" applyFont="1" applyBorder="1"/>
    <xf numFmtId="9" fontId="0" fillId="0" borderId="8" xfId="0" applyNumberFormat="1" applyBorder="1"/>
    <xf numFmtId="0" fontId="3" fillId="2" borderId="2" xfId="0" applyFont="1" applyFill="1" applyBorder="1"/>
    <xf numFmtId="0" fontId="3" fillId="2" borderId="8" xfId="0" applyFont="1" applyFill="1" applyBorder="1"/>
    <xf numFmtId="0" fontId="3" fillId="2" borderId="6" xfId="0" applyFont="1" applyFill="1" applyBorder="1"/>
    <xf numFmtId="0" fontId="3" fillId="2" borderId="1" xfId="0" applyFont="1" applyFill="1" applyBorder="1"/>
    <xf numFmtId="0" fontId="3" fillId="0" borderId="0" xfId="0" applyFont="1"/>
    <xf numFmtId="44" fontId="0" fillId="0" borderId="0" xfId="0" applyNumberFormat="1" applyFont="1"/>
    <xf numFmtId="0" fontId="3" fillId="0" borderId="0" xfId="0" applyFont="1" applyFill="1" applyBorder="1"/>
    <xf numFmtId="0" fontId="0" fillId="0" borderId="0" xfId="0"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xf numFmtId="164" fontId="1" fillId="0" borderId="0" xfId="1" applyNumberFormat="1" applyFont="1" applyFill="1" applyBorder="1" applyAlignment="1">
      <alignment horizontal="center" vertical="center"/>
    </xf>
    <xf numFmtId="0" fontId="0" fillId="2" borderId="2" xfId="0" applyFont="1" applyFill="1" applyBorder="1"/>
    <xf numFmtId="0" fontId="0" fillId="2" borderId="6" xfId="0" applyFont="1" applyFill="1" applyBorder="1"/>
    <xf numFmtId="0" fontId="0" fillId="0" borderId="0" xfId="0" applyFont="1" applyFill="1" applyBorder="1"/>
    <xf numFmtId="9" fontId="0" fillId="0" borderId="0" xfId="1" applyFont="1" applyBorder="1"/>
    <xf numFmtId="9" fontId="0" fillId="0" borderId="5" xfId="1" applyFont="1" applyBorder="1"/>
    <xf numFmtId="0" fontId="0" fillId="5" borderId="13" xfId="0" applyFill="1" applyBorder="1"/>
    <xf numFmtId="0" fontId="0" fillId="5" borderId="14" xfId="0" applyFill="1" applyBorder="1"/>
    <xf numFmtId="0" fontId="2" fillId="7" borderId="0" xfId="0" applyFont="1" applyFill="1"/>
    <xf numFmtId="0" fontId="2" fillId="5" borderId="12" xfId="0" applyFont="1" applyFill="1" applyBorder="1"/>
    <xf numFmtId="0" fontId="0" fillId="0" borderId="6" xfId="0" applyFont="1" applyBorder="1"/>
    <xf numFmtId="9" fontId="8" fillId="0" borderId="6" xfId="1" applyFont="1" applyBorder="1" applyProtection="1">
      <protection locked="0"/>
    </xf>
    <xf numFmtId="9" fontId="8" fillId="0" borderId="1" xfId="1" applyFont="1" applyBorder="1" applyProtection="1">
      <protection locked="0"/>
    </xf>
    <xf numFmtId="9" fontId="2" fillId="0" borderId="0" xfId="1" applyFont="1" applyFill="1" applyProtection="1">
      <protection locked="0"/>
    </xf>
    <xf numFmtId="165" fontId="0" fillId="8" borderId="13" xfId="0" applyNumberFormat="1" applyFill="1" applyBorder="1"/>
    <xf numFmtId="0" fontId="0" fillId="8" borderId="13" xfId="0" applyFill="1" applyBorder="1"/>
    <xf numFmtId="0" fontId="0" fillId="8" borderId="14" xfId="0" applyFill="1" applyBorder="1"/>
    <xf numFmtId="0" fontId="0" fillId="8" borderId="16" xfId="0" applyFill="1" applyBorder="1"/>
    <xf numFmtId="0" fontId="5" fillId="8" borderId="12" xfId="0" applyFont="1" applyFill="1" applyBorder="1"/>
    <xf numFmtId="9" fontId="5" fillId="0" borderId="11" xfId="0" applyNumberFormat="1" applyFont="1" applyBorder="1" applyAlignment="1">
      <alignment horizontal="center"/>
    </xf>
    <xf numFmtId="0" fontId="7" fillId="0" borderId="0" xfId="0" applyFont="1" applyBorder="1"/>
    <xf numFmtId="0" fontId="7" fillId="0" borderId="5" xfId="0" applyFont="1" applyBorder="1"/>
    <xf numFmtId="0" fontId="5" fillId="0" borderId="16" xfId="0" applyFont="1" applyBorder="1"/>
    <xf numFmtId="167" fontId="7" fillId="0" borderId="8" xfId="0" applyNumberFormat="1" applyFont="1" applyBorder="1"/>
    <xf numFmtId="166" fontId="7" fillId="0" borderId="8" xfId="2" applyNumberFormat="1" applyFont="1" applyBorder="1"/>
    <xf numFmtId="166" fontId="7" fillId="0" borderId="3" xfId="2" applyNumberFormat="1" applyFont="1" applyBorder="1"/>
    <xf numFmtId="166" fontId="7" fillId="0" borderId="9" xfId="0" applyNumberFormat="1" applyFont="1" applyBorder="1"/>
    <xf numFmtId="0" fontId="7" fillId="0" borderId="1" xfId="0" applyFont="1" applyBorder="1"/>
    <xf numFmtId="164" fontId="7" fillId="0" borderId="1" xfId="1" applyNumberFormat="1" applyFont="1" applyBorder="1"/>
    <xf numFmtId="164" fontId="7" fillId="0" borderId="7" xfId="1" applyNumberFormat="1" applyFont="1" applyBorder="1"/>
    <xf numFmtId="164" fontId="7" fillId="0" borderId="10" xfId="1" applyNumberFormat="1" applyFont="1" applyBorder="1"/>
    <xf numFmtId="0" fontId="7" fillId="0" borderId="8" xfId="0" applyFont="1" applyBorder="1"/>
    <xf numFmtId="9" fontId="7" fillId="0" borderId="8" xfId="0" applyNumberFormat="1" applyFont="1" applyBorder="1"/>
    <xf numFmtId="44" fontId="7" fillId="0" borderId="11" xfId="0" applyNumberFormat="1" applyFont="1" applyBorder="1"/>
    <xf numFmtId="9" fontId="7" fillId="0" borderId="1" xfId="0" applyNumberFormat="1" applyFont="1" applyBorder="1"/>
    <xf numFmtId="164" fontId="7" fillId="0" borderId="11" xfId="1" applyNumberFormat="1" applyFont="1" applyBorder="1"/>
    <xf numFmtId="0" fontId="5" fillId="8" borderId="13" xfId="0" applyFont="1" applyFill="1" applyBorder="1"/>
    <xf numFmtId="165" fontId="7" fillId="8" borderId="13" xfId="0" applyNumberFormat="1" applyFont="1" applyFill="1" applyBorder="1"/>
    <xf numFmtId="0" fontId="7" fillId="8" borderId="13" xfId="0" applyFont="1" applyFill="1" applyBorder="1"/>
    <xf numFmtId="0" fontId="7" fillId="8" borderId="14" xfId="0" applyFont="1" applyFill="1" applyBorder="1"/>
    <xf numFmtId="0" fontId="7" fillId="8" borderId="16" xfId="0" applyFont="1" applyFill="1" applyBorder="1"/>
    <xf numFmtId="0" fontId="7" fillId="0" borderId="7" xfId="0" applyFont="1" applyBorder="1"/>
    <xf numFmtId="164" fontId="7" fillId="0" borderId="10" xfId="0" applyNumberFormat="1" applyFont="1" applyBorder="1"/>
    <xf numFmtId="164" fontId="7" fillId="0" borderId="8" xfId="1" applyNumberFormat="1" applyFont="1" applyBorder="1"/>
    <xf numFmtId="44" fontId="7" fillId="0" borderId="8" xfId="2" applyFont="1" applyBorder="1"/>
    <xf numFmtId="44" fontId="7" fillId="0" borderId="3" xfId="2" applyFont="1" applyBorder="1"/>
    <xf numFmtId="44" fontId="7" fillId="0" borderId="0" xfId="0" applyNumberFormat="1" applyFont="1" applyBorder="1"/>
    <xf numFmtId="44" fontId="7" fillId="0" borderId="5" xfId="0" applyNumberFormat="1" applyFont="1" applyBorder="1"/>
    <xf numFmtId="9" fontId="5" fillId="9" borderId="12" xfId="0" applyNumberFormat="1" applyFont="1" applyFill="1" applyBorder="1"/>
    <xf numFmtId="0" fontId="7" fillId="9" borderId="13" xfId="0" applyFont="1" applyFill="1" applyBorder="1"/>
    <xf numFmtId="0" fontId="7" fillId="9" borderId="14" xfId="0" applyFont="1" applyFill="1" applyBorder="1"/>
    <xf numFmtId="9" fontId="7" fillId="7" borderId="12" xfId="0" applyNumberFormat="1" applyFont="1" applyFill="1" applyBorder="1"/>
    <xf numFmtId="0" fontId="0" fillId="0" borderId="9" xfId="0" applyFont="1" applyBorder="1"/>
    <xf numFmtId="9" fontId="8" fillId="0" borderId="2" xfId="1" applyFont="1" applyBorder="1" applyProtection="1">
      <protection locked="0"/>
    </xf>
    <xf numFmtId="9" fontId="8" fillId="0" borderId="8" xfId="1" applyFont="1" applyBorder="1" applyProtection="1">
      <protection locked="0"/>
    </xf>
    <xf numFmtId="44" fontId="7" fillId="0" borderId="4" xfId="0" applyNumberFormat="1" applyFont="1" applyBorder="1"/>
    <xf numFmtId="9" fontId="0" fillId="0" borderId="3" xfId="0" applyNumberFormat="1" applyBorder="1"/>
    <xf numFmtId="0" fontId="5" fillId="0" borderId="8" xfId="0" applyFont="1" applyFill="1" applyBorder="1" applyAlignment="1">
      <alignment horizontal="center"/>
    </xf>
    <xf numFmtId="0" fontId="5" fillId="0" borderId="3" xfId="0" applyFont="1" applyFill="1" applyBorder="1" applyAlignment="1">
      <alignment horizontal="center"/>
    </xf>
    <xf numFmtId="165" fontId="0" fillId="8" borderId="1" xfId="0" applyNumberFormat="1" applyFill="1" applyBorder="1"/>
    <xf numFmtId="0" fontId="7" fillId="0" borderId="3" xfId="0" applyFont="1" applyBorder="1"/>
    <xf numFmtId="164" fontId="7" fillId="0" borderId="6" xfId="1" applyNumberFormat="1" applyFont="1" applyBorder="1"/>
    <xf numFmtId="9" fontId="0" fillId="0" borderId="0" xfId="1" applyNumberFormat="1" applyFont="1"/>
    <xf numFmtId="0" fontId="5" fillId="0" borderId="2" xfId="0" applyFont="1" applyFill="1" applyBorder="1" applyAlignment="1">
      <alignment horizontal="center"/>
    </xf>
    <xf numFmtId="9" fontId="7" fillId="0" borderId="2" xfId="0" applyNumberFormat="1" applyFont="1" applyBorder="1"/>
    <xf numFmtId="44" fontId="7" fillId="0" borderId="0" xfId="2" applyFont="1" applyFill="1" applyBorder="1" applyAlignment="1">
      <alignment horizontal="center"/>
    </xf>
    <xf numFmtId="44" fontId="7" fillId="0" borderId="0" xfId="0" applyNumberFormat="1" applyFont="1" applyFill="1" applyBorder="1" applyAlignment="1">
      <alignment horizontal="center"/>
    </xf>
    <xf numFmtId="9" fontId="7" fillId="0" borderId="0" xfId="0" applyNumberFormat="1" applyFont="1" applyBorder="1"/>
    <xf numFmtId="44" fontId="7" fillId="0" borderId="4" xfId="0" applyNumberFormat="1" applyFont="1" applyFill="1" applyBorder="1" applyAlignment="1">
      <alignment horizontal="center"/>
    </xf>
    <xf numFmtId="44" fontId="7" fillId="0" borderId="5" xfId="0" applyNumberFormat="1" applyFont="1" applyFill="1" applyBorder="1" applyAlignment="1">
      <alignment horizontal="center"/>
    </xf>
    <xf numFmtId="44" fontId="7" fillId="0" borderId="4" xfId="2" applyFont="1" applyFill="1" applyBorder="1" applyAlignment="1">
      <alignment horizontal="center"/>
    </xf>
    <xf numFmtId="44" fontId="7" fillId="0" borderId="5" xfId="2" applyFont="1" applyFill="1" applyBorder="1" applyAlignment="1">
      <alignment horizontal="center"/>
    </xf>
    <xf numFmtId="44" fontId="7" fillId="0" borderId="2" xfId="2" applyFont="1" applyBorder="1" applyProtection="1">
      <protection locked="0"/>
    </xf>
    <xf numFmtId="43" fontId="7" fillId="0" borderId="6" xfId="3" applyFont="1" applyBorder="1" applyProtection="1">
      <protection locked="0"/>
    </xf>
    <xf numFmtId="164" fontId="1" fillId="0" borderId="0" xfId="1" applyNumberFormat="1" applyFont="1"/>
    <xf numFmtId="0" fontId="6" fillId="6" borderId="2" xfId="0" applyFont="1" applyFill="1" applyBorder="1"/>
    <xf numFmtId="0" fontId="8" fillId="7" borderId="2" xfId="0" applyFont="1" applyFill="1" applyBorder="1"/>
    <xf numFmtId="0" fontId="8" fillId="7" borderId="6" xfId="0" applyFont="1" applyFill="1" applyBorder="1"/>
    <xf numFmtId="0" fontId="0" fillId="0" borderId="2" xfId="0" applyFont="1" applyBorder="1"/>
    <xf numFmtId="9" fontId="0" fillId="0" borderId="2" xfId="0" applyNumberFormat="1" applyBorder="1"/>
    <xf numFmtId="9" fontId="0" fillId="0" borderId="6" xfId="0" applyNumberFormat="1" applyBorder="1"/>
    <xf numFmtId="9" fontId="6" fillId="6" borderId="12" xfId="0" applyNumberFormat="1" applyFont="1" applyFill="1" applyBorder="1" applyAlignment="1">
      <alignment horizontal="center"/>
    </xf>
    <xf numFmtId="9" fontId="6" fillId="6" borderId="13" xfId="0" applyNumberFormat="1" applyFont="1" applyFill="1" applyBorder="1" applyAlignment="1">
      <alignment horizontal="center"/>
    </xf>
    <xf numFmtId="9" fontId="6" fillId="6" borderId="14" xfId="0" applyNumberFormat="1" applyFont="1" applyFill="1" applyBorder="1" applyAlignment="1">
      <alignment horizontal="center"/>
    </xf>
    <xf numFmtId="9" fontId="0" fillId="0" borderId="1" xfId="1" applyFont="1" applyBorder="1"/>
    <xf numFmtId="9" fontId="0" fillId="0" borderId="12" xfId="0" applyNumberFormat="1" applyBorder="1"/>
    <xf numFmtId="9" fontId="0" fillId="0" borderId="13" xfId="0" applyNumberFormat="1" applyBorder="1"/>
    <xf numFmtId="9" fontId="0" fillId="0" borderId="13" xfId="1" applyFont="1" applyBorder="1"/>
    <xf numFmtId="9" fontId="0" fillId="0" borderId="14" xfId="1" applyFont="1" applyBorder="1"/>
    <xf numFmtId="9" fontId="8" fillId="0" borderId="8" xfId="1" applyFont="1" applyFill="1" applyBorder="1" applyProtection="1">
      <protection locked="0"/>
    </xf>
    <xf numFmtId="9" fontId="8" fillId="0" borderId="3" xfId="1" applyFont="1" applyFill="1" applyBorder="1" applyProtection="1">
      <protection locked="0"/>
    </xf>
    <xf numFmtId="9" fontId="8" fillId="0" borderId="1" xfId="1" applyFont="1" applyFill="1" applyBorder="1" applyProtection="1">
      <protection locked="0"/>
    </xf>
    <xf numFmtId="9" fontId="8" fillId="0" borderId="7" xfId="1" applyFont="1" applyFill="1" applyBorder="1" applyProtection="1">
      <protection locked="0"/>
    </xf>
    <xf numFmtId="0" fontId="9" fillId="0" borderId="0" xfId="0" applyFont="1"/>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5" fillId="9" borderId="16" xfId="0" applyFont="1" applyFill="1" applyBorder="1" applyAlignment="1">
      <alignment wrapText="1"/>
    </xf>
    <xf numFmtId="0" fontId="0" fillId="0" borderId="11" xfId="0" applyBorder="1" applyAlignment="1">
      <alignment horizontal="left" wrapText="1" indent="3"/>
    </xf>
    <xf numFmtId="0" fontId="0" fillId="0" borderId="2" xfId="0" applyBorder="1"/>
    <xf numFmtId="0" fontId="0" fillId="0" borderId="8" xfId="0" applyFill="1" applyBorder="1"/>
    <xf numFmtId="0" fontId="0" fillId="0" borderId="3" xfId="0" applyBorder="1"/>
    <xf numFmtId="0" fontId="0" fillId="0" borderId="4" xfId="0" applyBorder="1"/>
    <xf numFmtId="164" fontId="0" fillId="0" borderId="0" xfId="1" applyNumberFormat="1" applyFont="1" applyBorder="1"/>
    <xf numFmtId="164" fontId="0" fillId="0" borderId="5" xfId="1" applyNumberFormat="1" applyFont="1" applyBorder="1"/>
    <xf numFmtId="0" fontId="0" fillId="0" borderId="6" xfId="0" applyBorder="1"/>
    <xf numFmtId="0" fontId="2" fillId="4" borderId="12" xfId="0" applyFont="1" applyFill="1" applyBorder="1"/>
    <xf numFmtId="0" fontId="0" fillId="4" borderId="13" xfId="0" applyFill="1" applyBorder="1"/>
    <xf numFmtId="0" fontId="0" fillId="4" borderId="14" xfId="0" applyFill="1" applyBorder="1"/>
    <xf numFmtId="0" fontId="2" fillId="3" borderId="12" xfId="0" applyFont="1" applyFill="1" applyBorder="1"/>
    <xf numFmtId="0" fontId="0" fillId="3" borderId="13" xfId="0" applyFill="1" applyBorder="1"/>
    <xf numFmtId="0" fontId="0" fillId="3" borderId="14" xfId="0" applyFill="1" applyBorder="1"/>
    <xf numFmtId="9" fontId="0" fillId="0" borderId="7" xfId="1" applyFont="1" applyBorder="1"/>
    <xf numFmtId="0" fontId="0" fillId="0" borderId="9" xfId="0" applyFill="1" applyBorder="1" applyAlignment="1">
      <alignment wrapText="1"/>
    </xf>
    <xf numFmtId="164" fontId="2" fillId="4" borderId="0" xfId="1" applyNumberFormat="1" applyFont="1" applyFill="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cellXfs>
  <cellStyles count="4">
    <cellStyle name="Comma" xfId="3" builtinId="3"/>
    <cellStyle name="Currency" xfId="2" builtinId="4"/>
    <cellStyle name="Normal" xfId="0" builtinId="0"/>
    <cellStyle name="Percent" xfId="1" builtinId="5"/>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83820</xdr:colOff>
          <xdr:row>3</xdr:row>
          <xdr:rowOff>30480</xdr:rowOff>
        </xdr:from>
        <xdr:to>
          <xdr:col>13</xdr:col>
          <xdr:colOff>1402080</xdr:colOff>
          <xdr:row>5</xdr:row>
          <xdr:rowOff>160020</xdr:rowOff>
        </xdr:to>
        <xdr:sp macro="" textlink="">
          <xdr:nvSpPr>
            <xdr:cNvPr id="2119" name="Button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CA" sz="1100" b="1" i="0" u="none" strike="noStrike" baseline="0">
                  <a:solidFill>
                    <a:srgbClr val="000000"/>
                  </a:solidFill>
                  <a:latin typeface="Calibri"/>
                </a:rPr>
                <a:t>Click to Reset Interest Rate Ceilings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76200</xdr:colOff>
          <xdr:row>7</xdr:row>
          <xdr:rowOff>68580</xdr:rowOff>
        </xdr:from>
        <xdr:to>
          <xdr:col>13</xdr:col>
          <xdr:colOff>1394460</xdr:colOff>
          <xdr:row>10</xdr:row>
          <xdr:rowOff>160020</xdr:rowOff>
        </xdr:to>
        <xdr:sp macro="" textlink="">
          <xdr:nvSpPr>
            <xdr:cNvPr id="2196" name="Button 148" hidden="1">
              <a:extLst>
                <a:ext uri="{63B3BB69-23CF-44E3-9099-C40C66FF867C}">
                  <a14:compatExt spid="_x0000_s219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CA" sz="1100" b="1" i="0" u="none" strike="noStrike" baseline="0">
                  <a:solidFill>
                    <a:srgbClr val="000000"/>
                  </a:solidFill>
                  <a:latin typeface="Calibri"/>
                </a:rPr>
                <a:t>Click to Reset Market Share</a:t>
              </a:r>
            </a:p>
          </xdr:txBody>
        </xdr:sp>
        <xdr:clientData fPrintsWithSheet="0"/>
      </xdr:twoCellAnchor>
    </mc:Choice>
    <mc:Fallback/>
  </mc:AlternateContent>
  <xdr:twoCellAnchor editAs="oneCell">
    <xdr:from>
      <xdr:col>0</xdr:col>
      <xdr:colOff>0</xdr:colOff>
      <xdr:row>0</xdr:row>
      <xdr:rowOff>0</xdr:rowOff>
    </xdr:from>
    <xdr:to>
      <xdr:col>0</xdr:col>
      <xdr:colOff>2390775</xdr:colOff>
      <xdr:row>0</xdr:row>
      <xdr:rowOff>631165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90775" cy="631165"/>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68580</xdr:colOff>
          <xdr:row>12</xdr:row>
          <xdr:rowOff>137160</xdr:rowOff>
        </xdr:from>
        <xdr:to>
          <xdr:col>13</xdr:col>
          <xdr:colOff>1394460</xdr:colOff>
          <xdr:row>15</xdr:row>
          <xdr:rowOff>83820</xdr:rowOff>
        </xdr:to>
        <xdr:sp macro="" textlink="">
          <xdr:nvSpPr>
            <xdr:cNvPr id="2204" name="Button 156" hidden="1">
              <a:extLst>
                <a:ext uri="{63B3BB69-23CF-44E3-9099-C40C66FF867C}">
                  <a14:compatExt spid="_x0000_s220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CA" sz="1100" b="1" i="0" u="none" strike="noStrike" baseline="0">
                  <a:solidFill>
                    <a:srgbClr val="000000"/>
                  </a:solidFill>
                  <a:latin typeface="Calibri"/>
                </a:rPr>
                <a:t>Click to Clear Market Share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2390775</xdr:colOff>
      <xdr:row>0</xdr:row>
      <xdr:rowOff>631165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90775" cy="6311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561975</xdr:colOff>
      <xdr:row>0</xdr:row>
      <xdr:rowOff>631165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90775" cy="631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236"/>
  <sheetViews>
    <sheetView tabSelected="1" zoomScale="70" zoomScaleNormal="70" workbookViewId="0">
      <pane ySplit="1" topLeftCell="A2" activePane="bottomLeft" state="frozen"/>
      <selection pane="bottomLeft" activeCell="B7" sqref="B7"/>
    </sheetView>
  </sheetViews>
  <sheetFormatPr defaultRowHeight="14.4" x14ac:dyDescent="0.3"/>
  <cols>
    <col min="1" max="1" width="47.109375" customWidth="1"/>
    <col min="2" max="8" width="12.33203125" customWidth="1"/>
    <col min="9" max="10" width="12.33203125" bestFit="1" customWidth="1"/>
    <col min="11" max="11" width="11" customWidth="1"/>
    <col min="12" max="12" width="11.44140625" bestFit="1" customWidth="1"/>
    <col min="13" max="13" width="11" customWidth="1"/>
    <col min="14" max="14" width="22.109375" bestFit="1" customWidth="1"/>
    <col min="15" max="17" width="9.6640625" bestFit="1" customWidth="1"/>
    <col min="18" max="19" width="10.109375" bestFit="1" customWidth="1"/>
  </cols>
  <sheetData>
    <row r="1" spans="1:11" ht="54" customHeight="1" x14ac:dyDescent="0.3"/>
    <row r="2" spans="1:11" ht="21.75" customHeight="1" x14ac:dyDescent="0.45">
      <c r="A2" s="136" t="s">
        <v>99</v>
      </c>
    </row>
    <row r="3" spans="1:11" ht="9.75" customHeight="1" x14ac:dyDescent="0.3"/>
    <row r="4" spans="1:11" ht="21" x14ac:dyDescent="0.4">
      <c r="A4" s="118" t="s">
        <v>66</v>
      </c>
      <c r="B4" s="124" t="s">
        <v>56</v>
      </c>
      <c r="C4" s="125" t="s">
        <v>57</v>
      </c>
      <c r="D4" s="125" t="s">
        <v>58</v>
      </c>
      <c r="E4" s="125" t="s">
        <v>59</v>
      </c>
      <c r="F4" s="125" t="s">
        <v>60</v>
      </c>
      <c r="G4" s="125" t="s">
        <v>61</v>
      </c>
      <c r="H4" s="125" t="s">
        <v>62</v>
      </c>
      <c r="I4" s="125" t="s">
        <v>87</v>
      </c>
      <c r="J4" s="126" t="s">
        <v>88</v>
      </c>
    </row>
    <row r="5" spans="1:11" ht="21" x14ac:dyDescent="0.4">
      <c r="A5" s="119" t="s">
        <v>86</v>
      </c>
      <c r="B5" s="96">
        <v>0.55000000000000004</v>
      </c>
      <c r="C5" s="97">
        <v>0.18</v>
      </c>
      <c r="D5" s="97">
        <v>0.15</v>
      </c>
      <c r="E5" s="97">
        <v>0.03</v>
      </c>
      <c r="F5" s="97">
        <v>0.03</v>
      </c>
      <c r="G5" s="97">
        <v>0.03</v>
      </c>
      <c r="H5" s="97">
        <v>0.03</v>
      </c>
      <c r="I5" s="132">
        <v>0</v>
      </c>
      <c r="J5" s="133">
        <v>0</v>
      </c>
      <c r="K5" s="105">
        <f>SUM(B5:J5)</f>
        <v>1</v>
      </c>
    </row>
    <row r="6" spans="1:11" ht="21" x14ac:dyDescent="0.4">
      <c r="A6" s="120" t="s">
        <v>55</v>
      </c>
      <c r="B6" s="54">
        <v>0.15</v>
      </c>
      <c r="C6" s="55">
        <v>0.23</v>
      </c>
      <c r="D6" s="55">
        <v>0.15</v>
      </c>
      <c r="E6" s="55">
        <v>0.23</v>
      </c>
      <c r="F6" s="55">
        <v>0.17</v>
      </c>
      <c r="G6" s="55">
        <v>0.22</v>
      </c>
      <c r="H6" s="55">
        <v>0.21</v>
      </c>
      <c r="I6" s="134">
        <v>0.25</v>
      </c>
      <c r="J6" s="135">
        <v>0.25</v>
      </c>
    </row>
    <row r="8" spans="1:11" x14ac:dyDescent="0.3">
      <c r="A8" s="52" t="s">
        <v>67</v>
      </c>
      <c r="B8" s="49"/>
      <c r="C8" s="49"/>
      <c r="D8" s="49"/>
      <c r="E8" s="49"/>
      <c r="F8" s="49"/>
      <c r="G8" s="49"/>
      <c r="H8" s="49"/>
      <c r="I8" s="49"/>
      <c r="J8" s="50"/>
    </row>
    <row r="9" spans="1:11" x14ac:dyDescent="0.3">
      <c r="A9" s="95" t="s">
        <v>63</v>
      </c>
      <c r="B9" s="128">
        <v>0.21</v>
      </c>
      <c r="C9" s="129">
        <v>0.23</v>
      </c>
      <c r="D9" s="130">
        <v>0.23</v>
      </c>
      <c r="E9" s="130">
        <v>0.23</v>
      </c>
      <c r="F9" s="130">
        <v>0.17</v>
      </c>
      <c r="G9" s="130">
        <v>0.22</v>
      </c>
      <c r="H9" s="130">
        <v>0.21</v>
      </c>
      <c r="I9" s="130">
        <v>0.25</v>
      </c>
      <c r="J9" s="131">
        <v>0.25</v>
      </c>
    </row>
    <row r="10" spans="1:11" x14ac:dyDescent="0.3">
      <c r="A10" s="121" t="s">
        <v>64</v>
      </c>
      <c r="B10" s="122">
        <f t="shared" ref="B10:J10" si="0">(B9-B6)/B9</f>
        <v>0.2857142857142857</v>
      </c>
      <c r="C10" s="31">
        <f t="shared" si="0"/>
        <v>0</v>
      </c>
      <c r="D10" s="31">
        <f t="shared" si="0"/>
        <v>0.34782608695652178</v>
      </c>
      <c r="E10" s="31">
        <f t="shared" si="0"/>
        <v>0</v>
      </c>
      <c r="F10" s="31">
        <f t="shared" si="0"/>
        <v>0</v>
      </c>
      <c r="G10" s="31">
        <f t="shared" si="0"/>
        <v>0</v>
      </c>
      <c r="H10" s="31">
        <f t="shared" si="0"/>
        <v>0</v>
      </c>
      <c r="I10" s="31">
        <f t="shared" si="0"/>
        <v>0</v>
      </c>
      <c r="J10" s="99">
        <f t="shared" si="0"/>
        <v>0</v>
      </c>
    </row>
    <row r="11" spans="1:11" x14ac:dyDescent="0.3">
      <c r="A11" s="53" t="s">
        <v>65</v>
      </c>
      <c r="B11" s="123">
        <f t="shared" ref="B11:J11" si="1">B10*B5</f>
        <v>0.15714285714285714</v>
      </c>
      <c r="C11" s="23">
        <f t="shared" si="1"/>
        <v>0</v>
      </c>
      <c r="D11" s="23">
        <f t="shared" si="1"/>
        <v>5.2173913043478265E-2</v>
      </c>
      <c r="E11" s="23">
        <f t="shared" si="1"/>
        <v>0</v>
      </c>
      <c r="F11" s="23">
        <f t="shared" si="1"/>
        <v>0</v>
      </c>
      <c r="G11" s="23">
        <f t="shared" si="1"/>
        <v>0</v>
      </c>
      <c r="H11" s="23">
        <f t="shared" si="1"/>
        <v>0</v>
      </c>
      <c r="I11" s="23">
        <f t="shared" si="1"/>
        <v>0</v>
      </c>
      <c r="J11" s="24">
        <f t="shared" si="1"/>
        <v>0</v>
      </c>
    </row>
    <row r="12" spans="1:11" x14ac:dyDescent="0.3">
      <c r="A12" s="11"/>
    </row>
    <row r="13" spans="1:11" ht="18" x14ac:dyDescent="0.35">
      <c r="A13" s="91" t="s">
        <v>90</v>
      </c>
      <c r="B13" s="92"/>
      <c r="C13" s="92"/>
      <c r="D13" s="92"/>
      <c r="E13" s="92"/>
      <c r="F13" s="92"/>
      <c r="G13" s="92"/>
      <c r="H13" s="92"/>
      <c r="I13" s="92"/>
      <c r="J13" s="93"/>
    </row>
    <row r="14" spans="1:11" ht="18" x14ac:dyDescent="0.35">
      <c r="A14" s="94" t="s">
        <v>68</v>
      </c>
      <c r="B14" s="115">
        <v>450</v>
      </c>
      <c r="C14" s="74"/>
      <c r="D14" s="74"/>
      <c r="E14" s="74"/>
      <c r="F14" s="74"/>
      <c r="G14" s="74"/>
      <c r="H14" s="74"/>
      <c r="I14" s="74"/>
      <c r="J14" s="103"/>
    </row>
    <row r="15" spans="1:11" ht="18" x14ac:dyDescent="0.35">
      <c r="A15" s="94" t="s">
        <v>71</v>
      </c>
      <c r="B15" s="116">
        <v>10</v>
      </c>
      <c r="C15" s="70"/>
      <c r="D15" s="70"/>
      <c r="E15" s="70"/>
      <c r="F15" s="70"/>
      <c r="G15" s="70"/>
      <c r="H15" s="70"/>
      <c r="I15" s="70"/>
      <c r="J15" s="84"/>
    </row>
    <row r="16" spans="1:11" ht="18" x14ac:dyDescent="0.35">
      <c r="A16" s="107" t="s">
        <v>72</v>
      </c>
      <c r="B16" s="106" t="s">
        <v>56</v>
      </c>
      <c r="C16" s="100" t="s">
        <v>57</v>
      </c>
      <c r="D16" s="100" t="s">
        <v>58</v>
      </c>
      <c r="E16" s="100" t="s">
        <v>59</v>
      </c>
      <c r="F16" s="100" t="s">
        <v>60</v>
      </c>
      <c r="G16" s="100" t="s">
        <v>61</v>
      </c>
      <c r="H16" s="100" t="s">
        <v>62</v>
      </c>
      <c r="I16" s="100" t="s">
        <v>87</v>
      </c>
      <c r="J16" s="101" t="s">
        <v>88</v>
      </c>
    </row>
    <row r="17" spans="1:14" ht="18" x14ac:dyDescent="0.35">
      <c r="A17" s="110" t="s">
        <v>74</v>
      </c>
      <c r="B17" s="111">
        <f>$B$14*B6</f>
        <v>67.5</v>
      </c>
      <c r="C17" s="109">
        <f t="shared" ref="C17:H17" si="2">$B$14*C6</f>
        <v>103.5</v>
      </c>
      <c r="D17" s="109">
        <f t="shared" si="2"/>
        <v>67.5</v>
      </c>
      <c r="E17" s="109">
        <f t="shared" si="2"/>
        <v>103.5</v>
      </c>
      <c r="F17" s="109">
        <f t="shared" si="2"/>
        <v>76.5</v>
      </c>
      <c r="G17" s="109">
        <f t="shared" si="2"/>
        <v>99</v>
      </c>
      <c r="H17" s="109">
        <f t="shared" si="2"/>
        <v>94.5</v>
      </c>
      <c r="I17" s="109">
        <f>$B$14*I6</f>
        <v>112.5</v>
      </c>
      <c r="J17" s="112">
        <f t="shared" ref="J17" si="3">$B$14*J6</f>
        <v>112.5</v>
      </c>
    </row>
    <row r="18" spans="1:14" ht="18" x14ac:dyDescent="0.35">
      <c r="A18" s="110" t="s">
        <v>73</v>
      </c>
      <c r="B18" s="113">
        <f>$B$14*(1+B6)</f>
        <v>517.5</v>
      </c>
      <c r="C18" s="108">
        <f t="shared" ref="C18:H18" si="4">$B$14*(1+C6)</f>
        <v>553.5</v>
      </c>
      <c r="D18" s="108">
        <f t="shared" si="4"/>
        <v>517.5</v>
      </c>
      <c r="E18" s="108">
        <f t="shared" si="4"/>
        <v>553.5</v>
      </c>
      <c r="F18" s="108">
        <f t="shared" si="4"/>
        <v>526.5</v>
      </c>
      <c r="G18" s="108">
        <f t="shared" si="4"/>
        <v>549</v>
      </c>
      <c r="H18" s="108">
        <f t="shared" si="4"/>
        <v>544.5</v>
      </c>
      <c r="I18" s="108">
        <f t="shared" ref="I18:J18" si="5">$B$14*(1+I6)</f>
        <v>562.5</v>
      </c>
      <c r="J18" s="114">
        <f t="shared" si="5"/>
        <v>562.5</v>
      </c>
    </row>
    <row r="19" spans="1:14" ht="18" x14ac:dyDescent="0.35">
      <c r="A19" s="110" t="s">
        <v>69</v>
      </c>
      <c r="B19" s="98">
        <f t="shared" ref="B19:J19" si="6">((B$9*$B$14)-(B$6*$B$14))</f>
        <v>27</v>
      </c>
      <c r="C19" s="89">
        <f t="shared" si="6"/>
        <v>0</v>
      </c>
      <c r="D19" s="89">
        <f t="shared" si="6"/>
        <v>36</v>
      </c>
      <c r="E19" s="89">
        <f t="shared" si="6"/>
        <v>0</v>
      </c>
      <c r="F19" s="89">
        <f t="shared" si="6"/>
        <v>0</v>
      </c>
      <c r="G19" s="89">
        <f t="shared" si="6"/>
        <v>0</v>
      </c>
      <c r="H19" s="89">
        <f t="shared" si="6"/>
        <v>0</v>
      </c>
      <c r="I19" s="89">
        <f t="shared" si="6"/>
        <v>0</v>
      </c>
      <c r="J19" s="90">
        <f t="shared" si="6"/>
        <v>0</v>
      </c>
    </row>
    <row r="20" spans="1:14" ht="18" x14ac:dyDescent="0.35">
      <c r="A20" s="110" t="s">
        <v>70</v>
      </c>
      <c r="B20" s="104">
        <f>B6*(365/$B$15)</f>
        <v>5.4749999999999996</v>
      </c>
      <c r="C20" s="71">
        <f t="shared" ref="C20:H20" si="7">C6*(365/$B$15)</f>
        <v>8.3949999999999996</v>
      </c>
      <c r="D20" s="71">
        <f t="shared" si="7"/>
        <v>5.4749999999999996</v>
      </c>
      <c r="E20" s="71">
        <f t="shared" si="7"/>
        <v>8.3949999999999996</v>
      </c>
      <c r="F20" s="71">
        <f t="shared" si="7"/>
        <v>6.2050000000000001</v>
      </c>
      <c r="G20" s="71">
        <f t="shared" si="7"/>
        <v>8.0299999999999994</v>
      </c>
      <c r="H20" s="71">
        <f t="shared" si="7"/>
        <v>7.665</v>
      </c>
      <c r="I20" s="71">
        <f t="shared" ref="I20:J20" si="8">I6*(365/$B$15)</f>
        <v>9.125</v>
      </c>
      <c r="J20" s="72">
        <f t="shared" si="8"/>
        <v>9.125</v>
      </c>
    </row>
    <row r="21" spans="1:14" ht="18" x14ac:dyDescent="0.35">
      <c r="A21" s="61" t="s">
        <v>47</v>
      </c>
      <c r="B21" s="102"/>
      <c r="C21" s="102"/>
      <c r="D21" s="102"/>
      <c r="E21" s="102"/>
      <c r="F21" s="102"/>
      <c r="G21" s="102"/>
      <c r="H21" s="102"/>
      <c r="I21" s="102"/>
      <c r="J21" s="102"/>
      <c r="K21" s="58"/>
      <c r="L21" s="58"/>
      <c r="M21" s="59"/>
      <c r="N21" s="60"/>
    </row>
    <row r="22" spans="1:14" ht="18" x14ac:dyDescent="0.35">
      <c r="A22" s="62" t="s">
        <v>43</v>
      </c>
      <c r="B22" s="63">
        <v>2002</v>
      </c>
      <c r="C22" s="63">
        <v>2003</v>
      </c>
      <c r="D22" s="63">
        <v>2004</v>
      </c>
      <c r="E22" s="63">
        <v>2005</v>
      </c>
      <c r="F22" s="63">
        <v>2006</v>
      </c>
      <c r="G22" s="63">
        <v>2007</v>
      </c>
      <c r="H22" s="63">
        <v>2008</v>
      </c>
      <c r="I22" s="63">
        <v>2009</v>
      </c>
      <c r="J22" s="63">
        <v>2010</v>
      </c>
      <c r="K22" s="63">
        <v>2011</v>
      </c>
      <c r="L22" s="63">
        <v>2012</v>
      </c>
      <c r="M22" s="64">
        <v>2013</v>
      </c>
      <c r="N22" s="65" t="s">
        <v>48</v>
      </c>
    </row>
    <row r="23" spans="1:14" ht="18" x14ac:dyDescent="0.35">
      <c r="A23" s="160" t="s">
        <v>41</v>
      </c>
      <c r="B23" s="66">
        <f t="shared" ref="B23:G23" si="9">B63</f>
        <v>0</v>
      </c>
      <c r="C23" s="66">
        <f t="shared" si="9"/>
        <v>0</v>
      </c>
      <c r="D23" s="66">
        <f t="shared" si="9"/>
        <v>0</v>
      </c>
      <c r="E23" s="66">
        <f t="shared" si="9"/>
        <v>0</v>
      </c>
      <c r="F23" s="66">
        <f t="shared" si="9"/>
        <v>0</v>
      </c>
      <c r="G23" s="66">
        <f t="shared" si="9"/>
        <v>0</v>
      </c>
      <c r="H23" s="67">
        <f>H85</f>
        <v>65.159918633540343</v>
      </c>
      <c r="I23" s="67">
        <f t="shared" ref="I23:M23" si="10">I85</f>
        <v>58.716244720496888</v>
      </c>
      <c r="J23" s="67">
        <f t="shared" si="10"/>
        <v>67.260306211180151</v>
      </c>
      <c r="K23" s="67">
        <f t="shared" si="10"/>
        <v>78.169627329192551</v>
      </c>
      <c r="L23" s="67">
        <f t="shared" si="10"/>
        <v>84.009006211180164</v>
      </c>
      <c r="M23" s="68">
        <f t="shared" si="10"/>
        <v>83.490124223602493</v>
      </c>
      <c r="N23" s="69">
        <f>AVERAGE(H23:M23)</f>
        <v>72.800871221532105</v>
      </c>
    </row>
    <row r="24" spans="1:14" ht="18" x14ac:dyDescent="0.35">
      <c r="A24" s="161"/>
      <c r="B24" s="70"/>
      <c r="C24" s="70"/>
      <c r="D24" s="70"/>
      <c r="E24" s="70"/>
      <c r="F24" s="70"/>
      <c r="G24" s="70"/>
      <c r="H24" s="71">
        <f>H131</f>
        <v>0.26204853273398471</v>
      </c>
      <c r="I24" s="71">
        <f t="shared" ref="I24:M24" si="11">I131</f>
        <v>0.27849878132787276</v>
      </c>
      <c r="J24" s="71">
        <f t="shared" si="11"/>
        <v>0.27355676485437747</v>
      </c>
      <c r="K24" s="71">
        <f t="shared" si="11"/>
        <v>0.28438801365119232</v>
      </c>
      <c r="L24" s="71">
        <f t="shared" si="11"/>
        <v>0.29138529980449301</v>
      </c>
      <c r="M24" s="72">
        <f t="shared" si="11"/>
        <v>0.28672031527927477</v>
      </c>
      <c r="N24" s="73">
        <f>AVERAGE(I24:M24)</f>
        <v>0.28290983498344208</v>
      </c>
    </row>
    <row r="25" spans="1:14" ht="18" x14ac:dyDescent="0.35">
      <c r="A25" s="162" t="s">
        <v>42</v>
      </c>
      <c r="B25" s="74"/>
      <c r="C25" s="74"/>
      <c r="D25" s="74"/>
      <c r="E25" s="74"/>
      <c r="F25" s="74"/>
      <c r="G25" s="74"/>
      <c r="H25" s="75"/>
      <c r="I25" s="67">
        <f>O85</f>
        <v>8.7846248447204989</v>
      </c>
      <c r="J25" s="67">
        <f t="shared" ref="J25:M25" si="12">P85</f>
        <v>13.815730434782603</v>
      </c>
      <c r="K25" s="67">
        <f t="shared" si="12"/>
        <v>-2.1784850931676987</v>
      </c>
      <c r="L25" s="67">
        <f t="shared" si="12"/>
        <v>-20.361458385093201</v>
      </c>
      <c r="M25" s="68">
        <f t="shared" si="12"/>
        <v>-31.662155279503065</v>
      </c>
      <c r="N25" s="76">
        <f>AVERAGE(I25:M25)</f>
        <v>-6.3203486956521724</v>
      </c>
    </row>
    <row r="26" spans="1:14" ht="18" x14ac:dyDescent="0.35">
      <c r="A26" s="163"/>
      <c r="B26" s="70"/>
      <c r="C26" s="70"/>
      <c r="D26" s="70"/>
      <c r="E26" s="70"/>
      <c r="F26" s="70"/>
      <c r="G26" s="70"/>
      <c r="H26" s="77"/>
      <c r="I26" s="71">
        <f>O131</f>
        <v>7.0362207478426836E-2</v>
      </c>
      <c r="J26" s="71">
        <f t="shared" ref="J26:M26" si="13">P131</f>
        <v>7.4335778630353233E-2</v>
      </c>
      <c r="K26" s="71">
        <f t="shared" si="13"/>
        <v>-1.3505670386456017E-2</v>
      </c>
      <c r="L26" s="71">
        <f t="shared" si="13"/>
        <v>-0.12844114137942672</v>
      </c>
      <c r="M26" s="72">
        <f t="shared" si="13"/>
        <v>-0.19930999331646171</v>
      </c>
      <c r="N26" s="78">
        <f>AVERAGE(I26:M26)</f>
        <v>-3.9311763794712878E-2</v>
      </c>
    </row>
    <row r="27" spans="1:14" ht="18" x14ac:dyDescent="0.35">
      <c r="A27" s="61" t="s">
        <v>76</v>
      </c>
      <c r="B27" s="102"/>
      <c r="C27" s="102"/>
      <c r="D27" s="102"/>
      <c r="E27" s="102"/>
      <c r="F27" s="102"/>
      <c r="G27" s="102"/>
      <c r="H27" s="102"/>
      <c r="I27" s="57"/>
      <c r="J27" s="57"/>
      <c r="K27" s="58"/>
      <c r="L27" s="58"/>
      <c r="M27" s="59"/>
      <c r="N27" s="60"/>
    </row>
    <row r="28" spans="1:14" ht="18" x14ac:dyDescent="0.35">
      <c r="A28" s="62" t="s">
        <v>43</v>
      </c>
      <c r="B28" s="63">
        <v>2002</v>
      </c>
      <c r="C28" s="63">
        <v>2003</v>
      </c>
      <c r="D28" s="63">
        <v>2004</v>
      </c>
      <c r="E28" s="63">
        <v>2005</v>
      </c>
      <c r="F28" s="63">
        <v>2006</v>
      </c>
      <c r="G28" s="63">
        <v>2007</v>
      </c>
      <c r="H28" s="63">
        <v>2008</v>
      </c>
      <c r="I28" s="63">
        <v>2009</v>
      </c>
      <c r="J28" s="63">
        <v>2010</v>
      </c>
      <c r="K28" s="63">
        <v>2011</v>
      </c>
      <c r="L28" s="63">
        <v>2012</v>
      </c>
      <c r="M28" s="64">
        <v>2013</v>
      </c>
      <c r="N28" s="65" t="s">
        <v>48</v>
      </c>
    </row>
    <row r="29" spans="1:14" ht="18" x14ac:dyDescent="0.35">
      <c r="A29" s="160" t="s">
        <v>41</v>
      </c>
      <c r="B29" s="66">
        <f t="shared" ref="B29:G29" si="14">B69</f>
        <v>0</v>
      </c>
      <c r="C29" s="66">
        <f t="shared" si="14"/>
        <v>0</v>
      </c>
      <c r="D29" s="66">
        <f t="shared" si="14"/>
        <v>0</v>
      </c>
      <c r="E29" s="66">
        <f t="shared" si="14"/>
        <v>0</v>
      </c>
      <c r="F29" s="66">
        <f t="shared" si="14"/>
        <v>0</v>
      </c>
      <c r="G29" s="66">
        <f t="shared" si="14"/>
        <v>0</v>
      </c>
      <c r="H29" s="67">
        <f>H86</f>
        <v>43.548918633540339</v>
      </c>
      <c r="I29" s="67">
        <f t="shared" ref="I29:M29" si="15">I86</f>
        <v>42.217244720496893</v>
      </c>
      <c r="J29" s="67">
        <f t="shared" si="15"/>
        <v>19.350306211180154</v>
      </c>
      <c r="K29" s="67">
        <f t="shared" si="15"/>
        <v>13.069627329192556</v>
      </c>
      <c r="L29" s="67">
        <f t="shared" si="15"/>
        <v>11.809006211180161</v>
      </c>
      <c r="M29" s="67">
        <f t="shared" si="15"/>
        <v>7.8901242236024984</v>
      </c>
      <c r="N29" s="69">
        <f>AVERAGE(H29:M29)</f>
        <v>22.980871221532098</v>
      </c>
    </row>
    <row r="30" spans="1:14" ht="18" x14ac:dyDescent="0.35">
      <c r="A30" s="161"/>
      <c r="B30" s="70"/>
      <c r="C30" s="70"/>
      <c r="D30" s="70"/>
      <c r="E30" s="70"/>
      <c r="F30" s="70"/>
      <c r="G30" s="70"/>
      <c r="H30" s="71">
        <f>H132</f>
        <v>0.17513726949617106</v>
      </c>
      <c r="I30" s="71">
        <f t="shared" ref="I30:M30" si="16">I132</f>
        <v>0.20024187959647594</v>
      </c>
      <c r="J30" s="71">
        <f t="shared" si="16"/>
        <v>7.8700313219688081E-2</v>
      </c>
      <c r="K30" s="71">
        <f t="shared" si="16"/>
        <v>4.754845945034137E-2</v>
      </c>
      <c r="L30" s="71">
        <f t="shared" si="16"/>
        <v>4.0959546725121442E-2</v>
      </c>
      <c r="M30" s="71">
        <f t="shared" si="16"/>
        <v>2.7096125751654054E-2</v>
      </c>
      <c r="N30" s="73">
        <f>AVERAGE(I30:M30)</f>
        <v>7.890926494865616E-2</v>
      </c>
    </row>
    <row r="31" spans="1:14" ht="18" x14ac:dyDescent="0.35">
      <c r="A31" s="162" t="s">
        <v>42</v>
      </c>
      <c r="B31" s="74"/>
      <c r="C31" s="74"/>
      <c r="D31" s="74"/>
      <c r="E31" s="74"/>
      <c r="F31" s="74"/>
      <c r="G31" s="74"/>
      <c r="I31" s="67">
        <f>O86</f>
        <v>8.7846248447204989</v>
      </c>
      <c r="J31" s="67">
        <f>P86</f>
        <v>13.815730434782603</v>
      </c>
      <c r="K31" s="67">
        <f>Q86</f>
        <v>-2.7944850931676988</v>
      </c>
      <c r="L31" s="67">
        <f>R86</f>
        <v>-32.700458385093199</v>
      </c>
      <c r="M31" s="67">
        <f>S86</f>
        <v>-50.245155279503066</v>
      </c>
      <c r="N31" s="76">
        <f>AVERAGE(J31:M31)</f>
        <v>-17.981092080745341</v>
      </c>
    </row>
    <row r="32" spans="1:14" ht="18" x14ac:dyDescent="0.35">
      <c r="A32" s="163"/>
      <c r="B32" s="70"/>
      <c r="C32" s="70"/>
      <c r="D32" s="70"/>
      <c r="E32" s="70"/>
      <c r="F32" s="70"/>
      <c r="G32" s="70"/>
      <c r="H32" s="71"/>
      <c r="I32" s="71">
        <f>O132</f>
        <v>7.0362207478426836E-2</v>
      </c>
      <c r="J32" s="71">
        <f>P132</f>
        <v>7.4335778630353233E-2</v>
      </c>
      <c r="K32" s="71">
        <f>Q132</f>
        <v>-1.732460538130589E-2</v>
      </c>
      <c r="L32" s="71">
        <f>R132</f>
        <v>-0.20627619688021628</v>
      </c>
      <c r="M32" s="71">
        <f>S132</f>
        <v>-0.31628805665750975</v>
      </c>
      <c r="N32" s="78">
        <f>AVERAGE(J32:M32)</f>
        <v>-0.11638827007216968</v>
      </c>
    </row>
    <row r="33" spans="1:22" ht="18" x14ac:dyDescent="0.35">
      <c r="A33" s="61" t="s">
        <v>27</v>
      </c>
      <c r="B33" s="79"/>
      <c r="C33" s="80"/>
      <c r="D33" s="80"/>
      <c r="E33" s="80"/>
      <c r="F33" s="80"/>
      <c r="G33" s="80"/>
      <c r="H33" s="80"/>
      <c r="I33" s="80"/>
      <c r="J33" s="80"/>
      <c r="K33" s="81"/>
      <c r="L33" s="81"/>
      <c r="M33" s="82"/>
      <c r="N33" s="83"/>
    </row>
    <row r="34" spans="1:22" ht="18" x14ac:dyDescent="0.35">
      <c r="A34" s="62" t="s">
        <v>43</v>
      </c>
      <c r="B34" s="70">
        <v>2002</v>
      </c>
      <c r="C34" s="70">
        <v>2003</v>
      </c>
      <c r="D34" s="70">
        <v>2004</v>
      </c>
      <c r="E34" s="70">
        <v>2005</v>
      </c>
      <c r="F34" s="70">
        <v>2006</v>
      </c>
      <c r="G34" s="70">
        <v>2007</v>
      </c>
      <c r="H34" s="70">
        <v>2008</v>
      </c>
      <c r="I34" s="70">
        <v>2009</v>
      </c>
      <c r="J34" s="70">
        <v>2010</v>
      </c>
      <c r="K34" s="70">
        <v>2011</v>
      </c>
      <c r="L34" s="70">
        <v>2012</v>
      </c>
      <c r="M34" s="84">
        <v>2013</v>
      </c>
      <c r="N34" s="65" t="s">
        <v>48</v>
      </c>
    </row>
    <row r="35" spans="1:22" ht="18" x14ac:dyDescent="0.35">
      <c r="A35" s="160" t="s">
        <v>41</v>
      </c>
      <c r="B35" s="67">
        <f>B81</f>
        <v>14.264322981366455</v>
      </c>
      <c r="C35" s="67">
        <f t="shared" ref="C35:M35" si="17">C81</f>
        <v>21.350047204968945</v>
      </c>
      <c r="D35" s="67">
        <f t="shared" si="17"/>
        <v>20.828917391304344</v>
      </c>
      <c r="E35" s="67">
        <f t="shared" si="17"/>
        <v>28.061459627329185</v>
      </c>
      <c r="F35" s="67">
        <f t="shared" si="17"/>
        <v>40.610035403726698</v>
      </c>
      <c r="G35" s="67">
        <f t="shared" si="17"/>
        <v>34.73006211180126</v>
      </c>
      <c r="H35" s="67">
        <f t="shared" si="17"/>
        <v>36.531918633540343</v>
      </c>
      <c r="I35" s="67">
        <f t="shared" si="17"/>
        <v>-21.23875527950311</v>
      </c>
      <c r="J35" s="67">
        <f t="shared" si="17"/>
        <v>-28.742693788819849</v>
      </c>
      <c r="K35" s="67">
        <f t="shared" si="17"/>
        <v>21.669627329192551</v>
      </c>
      <c r="L35" s="67">
        <f t="shared" si="17"/>
        <v>-6.5909937888198442</v>
      </c>
      <c r="M35" s="68">
        <f t="shared" si="17"/>
        <v>-1.9098757763974987</v>
      </c>
      <c r="N35" s="69">
        <f>AVERAGE(B35:M35)</f>
        <v>13.297006004140792</v>
      </c>
    </row>
    <row r="36" spans="1:22" ht="18" x14ac:dyDescent="0.35">
      <c r="A36" s="161"/>
      <c r="B36" s="71">
        <f>B127</f>
        <v>0.25944414670319088</v>
      </c>
      <c r="C36" s="71">
        <f t="shared" ref="C36:M36" si="18">C127</f>
        <v>0.3256464389865914</v>
      </c>
      <c r="D36" s="71">
        <f t="shared" si="18"/>
        <v>0.25651086293681302</v>
      </c>
      <c r="E36" s="71">
        <f t="shared" si="18"/>
        <v>0.27020245380390556</v>
      </c>
      <c r="F36" s="71">
        <f t="shared" si="18"/>
        <v>0.30063906869301132</v>
      </c>
      <c r="G36" s="71">
        <f t="shared" si="18"/>
        <v>0.18326333170976378</v>
      </c>
      <c r="H36" s="71">
        <f t="shared" si="18"/>
        <v>0.14691755110554877</v>
      </c>
      <c r="I36" s="71">
        <f t="shared" si="18"/>
        <v>-0.10073817715044914</v>
      </c>
      <c r="J36" s="71">
        <f t="shared" si="18"/>
        <v>-0.1169004241726542</v>
      </c>
      <c r="K36" s="71">
        <f t="shared" si="18"/>
        <v>7.8836019605906915E-2</v>
      </c>
      <c r="L36" s="71">
        <f t="shared" si="18"/>
        <v>-2.2860866802031442E-2</v>
      </c>
      <c r="M36" s="72">
        <f t="shared" si="18"/>
        <v>-6.5588617797041806E-3</v>
      </c>
      <c r="N36" s="85">
        <f>AVERAGE(I36:M36)</f>
        <v>-3.3644462059786412E-2</v>
      </c>
    </row>
    <row r="37" spans="1:22" ht="18" x14ac:dyDescent="0.35">
      <c r="A37" s="162" t="s">
        <v>42</v>
      </c>
      <c r="B37" s="86"/>
      <c r="C37" s="86"/>
      <c r="D37" s="86"/>
      <c r="E37" s="86"/>
      <c r="F37" s="86"/>
      <c r="G37" s="86"/>
      <c r="H37" s="86"/>
      <c r="I37" s="87">
        <f>O81</f>
        <v>-4.1373751552795008</v>
      </c>
      <c r="J37" s="87">
        <f t="shared" ref="J37:M37" si="19">P81</f>
        <v>1.8397304347826031</v>
      </c>
      <c r="K37" s="87">
        <f t="shared" si="19"/>
        <v>-11.708485093167699</v>
      </c>
      <c r="L37" s="87">
        <f t="shared" si="19"/>
        <v>-85.761458385093192</v>
      </c>
      <c r="M37" s="88">
        <f t="shared" si="19"/>
        <v>-67.158155279503063</v>
      </c>
      <c r="N37" s="88">
        <f>AVERAGE(I37:M37)</f>
        <v>-33.385148695652177</v>
      </c>
    </row>
    <row r="38" spans="1:22" ht="18" x14ac:dyDescent="0.35">
      <c r="A38" s="163"/>
      <c r="B38" s="71"/>
      <c r="C38" s="71"/>
      <c r="D38" s="71"/>
      <c r="E38" s="71"/>
      <c r="F38" s="71"/>
      <c r="G38" s="71"/>
      <c r="H38" s="71"/>
      <c r="I38" s="71">
        <f>O127</f>
        <v>-3.3139132773190964E-2</v>
      </c>
      <c r="J38" s="71">
        <f t="shared" ref="J38:M38" si="20">P127</f>
        <v>9.8987016998551506E-3</v>
      </c>
      <c r="K38" s="71">
        <f t="shared" si="20"/>
        <v>-7.2587570550286001E-2</v>
      </c>
      <c r="L38" s="71">
        <f t="shared" si="20"/>
        <v>-0.54098775210571226</v>
      </c>
      <c r="M38" s="72">
        <f t="shared" si="20"/>
        <v>-0.42275364269244192</v>
      </c>
      <c r="N38" s="72">
        <f>AVERAGE(I38:M38)</f>
        <v>-0.21191387928435521</v>
      </c>
    </row>
    <row r="39" spans="1:22" x14ac:dyDescent="0.3">
      <c r="B39" s="2"/>
      <c r="C39" s="2"/>
      <c r="D39" s="2"/>
      <c r="E39" s="2"/>
      <c r="F39" s="2"/>
      <c r="G39" s="2"/>
      <c r="H39" s="2"/>
      <c r="I39" s="2"/>
      <c r="J39" s="2"/>
      <c r="K39" s="2"/>
      <c r="L39" s="2"/>
      <c r="M39" s="2"/>
      <c r="P39" t="s">
        <v>89</v>
      </c>
    </row>
    <row r="40" spans="1:22" x14ac:dyDescent="0.3">
      <c r="B40" s="157" t="s">
        <v>29</v>
      </c>
      <c r="C40" s="158"/>
      <c r="D40" s="158"/>
      <c r="E40" s="158"/>
      <c r="F40" s="158"/>
      <c r="G40" s="158"/>
      <c r="H40" s="158"/>
      <c r="I40" s="158"/>
      <c r="J40" s="158"/>
      <c r="K40" s="158"/>
      <c r="L40" s="158"/>
      <c r="M40" s="158"/>
      <c r="O40" s="159" t="s">
        <v>28</v>
      </c>
      <c r="P40" s="159"/>
      <c r="Q40" s="159"/>
      <c r="R40" s="159"/>
      <c r="S40" s="159"/>
    </row>
    <row r="41" spans="1:22" x14ac:dyDescent="0.3">
      <c r="A41" s="3"/>
      <c r="B41" s="3">
        <v>2002</v>
      </c>
      <c r="C41" s="3">
        <v>2003</v>
      </c>
      <c r="D41" s="3">
        <v>2004</v>
      </c>
      <c r="E41" s="3">
        <v>2005</v>
      </c>
      <c r="F41" s="3">
        <v>2006</v>
      </c>
      <c r="G41" s="3">
        <v>2007</v>
      </c>
      <c r="H41" s="3">
        <v>2008</v>
      </c>
      <c r="I41" s="3">
        <v>2009</v>
      </c>
      <c r="J41" s="3">
        <v>2010</v>
      </c>
      <c r="K41" s="3">
        <v>2011</v>
      </c>
      <c r="L41" s="3">
        <v>2012</v>
      </c>
      <c r="M41" s="3">
        <v>2013</v>
      </c>
      <c r="O41" s="3">
        <v>2009</v>
      </c>
      <c r="P41" s="3">
        <v>2010</v>
      </c>
      <c r="Q41" s="3">
        <v>2011</v>
      </c>
      <c r="R41" s="3">
        <v>2012</v>
      </c>
      <c r="S41" s="3">
        <v>2013</v>
      </c>
    </row>
    <row r="42" spans="1:22" x14ac:dyDescent="0.3">
      <c r="A42" s="51" t="s">
        <v>50</v>
      </c>
      <c r="B42" s="56">
        <v>0.22</v>
      </c>
      <c r="C42" s="3"/>
      <c r="D42" s="3"/>
      <c r="E42" s="3"/>
      <c r="F42" s="3"/>
      <c r="G42" s="3"/>
      <c r="H42" s="3"/>
      <c r="I42" s="3"/>
      <c r="J42" s="3"/>
      <c r="K42" s="3"/>
      <c r="L42" s="3"/>
      <c r="M42" s="3"/>
      <c r="O42" s="3"/>
      <c r="P42" s="3"/>
      <c r="Q42" s="3"/>
      <c r="R42" s="3"/>
      <c r="S42" s="3"/>
      <c r="V42" s="1"/>
    </row>
    <row r="43" spans="1:22" x14ac:dyDescent="0.3">
      <c r="A43" s="3" t="s">
        <v>49</v>
      </c>
      <c r="B43" s="37">
        <f>B46/$B$42</f>
        <v>74</v>
      </c>
      <c r="C43" s="37">
        <f t="shared" ref="C43:M43" si="21">C46/$B$42</f>
        <v>102.23636363636363</v>
      </c>
      <c r="D43" s="37">
        <f t="shared" si="21"/>
        <v>143.08636363636364</v>
      </c>
      <c r="E43" s="37">
        <f t="shared" si="21"/>
        <v>221.27272727272728</v>
      </c>
      <c r="F43" s="37">
        <f t="shared" si="21"/>
        <v>318.17727272727268</v>
      </c>
      <c r="G43" s="37">
        <f t="shared" si="21"/>
        <v>500.04545454545456</v>
      </c>
      <c r="H43" s="37">
        <f t="shared" si="21"/>
        <v>669.60454545454536</v>
      </c>
      <c r="I43" s="37">
        <f t="shared" si="21"/>
        <v>552.35454545454547</v>
      </c>
      <c r="J43" s="37">
        <f t="shared" si="21"/>
        <v>672.05</v>
      </c>
      <c r="K43" s="37">
        <f t="shared" si="21"/>
        <v>775.90909090909088</v>
      </c>
      <c r="L43" s="37">
        <f t="shared" si="21"/>
        <v>825</v>
      </c>
      <c r="M43" s="37">
        <f t="shared" si="21"/>
        <v>912.27272727272725</v>
      </c>
      <c r="O43" s="3"/>
      <c r="P43" s="3"/>
      <c r="Q43" s="3"/>
      <c r="R43" s="3"/>
      <c r="S43" s="3"/>
    </row>
    <row r="44" spans="1:22" x14ac:dyDescent="0.3">
      <c r="A44" s="3"/>
      <c r="B44" s="3"/>
      <c r="C44" s="3"/>
      <c r="D44" s="3"/>
      <c r="E44" s="3"/>
      <c r="F44" s="3"/>
      <c r="G44" s="3"/>
      <c r="H44" s="3"/>
      <c r="I44" s="3"/>
      <c r="J44" s="3"/>
      <c r="K44" s="3"/>
      <c r="L44" s="3"/>
      <c r="M44" s="3"/>
      <c r="O44" s="3"/>
      <c r="P44" s="3"/>
      <c r="Q44" s="3"/>
      <c r="R44" s="3"/>
      <c r="S44" s="3"/>
    </row>
    <row r="45" spans="1:22" x14ac:dyDescent="0.3">
      <c r="A45" s="3" t="s">
        <v>1</v>
      </c>
      <c r="B45" s="3"/>
      <c r="C45" s="3"/>
      <c r="D45" s="3"/>
      <c r="E45" s="3"/>
      <c r="F45" s="3"/>
      <c r="G45" s="3"/>
      <c r="H45" s="3"/>
      <c r="I45" s="3"/>
      <c r="J45" s="3"/>
    </row>
    <row r="46" spans="1:22" x14ac:dyDescent="0.3">
      <c r="A46" s="15" t="s">
        <v>25</v>
      </c>
      <c r="B46" s="14">
        <v>16.28</v>
      </c>
      <c r="C46" s="14">
        <v>22.492000000000001</v>
      </c>
      <c r="D46" s="14">
        <v>31.478999999999999</v>
      </c>
      <c r="E46" s="14">
        <v>48.68</v>
      </c>
      <c r="F46" s="14">
        <v>69.998999999999995</v>
      </c>
      <c r="G46" s="14">
        <v>110.01</v>
      </c>
      <c r="H46" s="14">
        <v>147.31299999999999</v>
      </c>
      <c r="I46" s="14">
        <v>121.518</v>
      </c>
      <c r="J46" s="14">
        <v>147.851</v>
      </c>
      <c r="K46" s="14">
        <v>170.7</v>
      </c>
      <c r="L46" s="14">
        <v>181.5</v>
      </c>
      <c r="M46" s="14">
        <v>200.7</v>
      </c>
      <c r="O46" s="14">
        <v>122.572</v>
      </c>
      <c r="P46" s="14">
        <v>171.61199999999999</v>
      </c>
      <c r="Q46" s="14">
        <v>136.62299999999999</v>
      </c>
      <c r="R46" s="14">
        <v>137.994</v>
      </c>
      <c r="S46" s="14">
        <v>152.43</v>
      </c>
    </row>
    <row r="47" spans="1:22" x14ac:dyDescent="0.3">
      <c r="A47" s="15" t="s">
        <v>26</v>
      </c>
      <c r="B47" s="14">
        <f>B46*(1-$B$11-$C$11-$D$11-$E$11-$F$11-$G$11-$H$11-$I$11-$J$11)</f>
        <v>12.872322981366461</v>
      </c>
      <c r="C47" s="14">
        <f t="shared" ref="C47:O47" si="22">C46*(1-$B$11-$C$11-$D$11-$E$11-$F$11-$G$11-$H$11-$I$11-$J$11)</f>
        <v>17.784047204968942</v>
      </c>
      <c r="D47" s="14">
        <f t="shared" si="22"/>
        <v>24.889917391304348</v>
      </c>
      <c r="E47" s="14">
        <f t="shared" si="22"/>
        <v>38.490459627329194</v>
      </c>
      <c r="F47" s="14">
        <f t="shared" si="22"/>
        <v>55.3470354037267</v>
      </c>
      <c r="G47" s="14">
        <f t="shared" si="22"/>
        <v>86.983062111801246</v>
      </c>
      <c r="H47" s="14">
        <f t="shared" si="22"/>
        <v>116.47791863354036</v>
      </c>
      <c r="I47" s="14">
        <f t="shared" si="22"/>
        <v>96.082244720496888</v>
      </c>
      <c r="J47" s="14">
        <f t="shared" si="22"/>
        <v>116.90330621118012</v>
      </c>
      <c r="K47" s="14">
        <f t="shared" si="22"/>
        <v>134.96962732919252</v>
      </c>
      <c r="L47" s="14">
        <f t="shared" si="22"/>
        <v>143.50900621118012</v>
      </c>
      <c r="M47" s="14">
        <f t="shared" si="22"/>
        <v>158.69012422360248</v>
      </c>
      <c r="O47" s="14">
        <f t="shared" si="22"/>
        <v>96.915624844720497</v>
      </c>
      <c r="P47" s="14">
        <f t="shared" ref="P47" si="23">P46*(1-$B$11-$C$11-$D$11-$E$11-$F$11-$G$11-$H$11-$I$11-$J$11)</f>
        <v>135.69073043478261</v>
      </c>
      <c r="Q47" s="14">
        <f t="shared" ref="Q47" si="24">Q46*(1-$B$11-$C$11-$D$11-$E$11-$F$11-$G$11-$H$11-$I$11-$J$11)</f>
        <v>108.02551490683229</v>
      </c>
      <c r="R47" s="14">
        <f t="shared" ref="R47" si="25">R46*(1-$B$11-$C$11-$D$11-$E$11-$F$11-$G$11-$H$11-$I$11-$J$11)</f>
        <v>109.10954161490683</v>
      </c>
      <c r="S47" s="14">
        <f t="shared" ref="S47" si="26">S46*(1-$B$11-$C$11-$D$11-$E$11-$F$11-$G$11-$H$11-$I$11-$J$11)</f>
        <v>120.5238447204969</v>
      </c>
    </row>
    <row r="48" spans="1:22" x14ac:dyDescent="0.3">
      <c r="A48" t="s">
        <v>2</v>
      </c>
      <c r="B48" s="14">
        <v>30.344000000000001</v>
      </c>
      <c r="C48" s="14">
        <v>33.301000000000002</v>
      </c>
      <c r="D48" s="14">
        <v>38.482999999999997</v>
      </c>
      <c r="E48" s="14">
        <v>43.686</v>
      </c>
      <c r="F48" s="14">
        <v>52.095999999999997</v>
      </c>
      <c r="G48" s="14">
        <v>66.646000000000001</v>
      </c>
      <c r="H48" s="14">
        <v>81.805999999999997</v>
      </c>
      <c r="I48" s="14">
        <v>67.83</v>
      </c>
      <c r="J48" s="14">
        <v>69.414000000000001</v>
      </c>
      <c r="K48" s="14">
        <v>73.400000000000006</v>
      </c>
      <c r="L48" s="14">
        <v>74.3</v>
      </c>
      <c r="M48" s="14">
        <v>70.5</v>
      </c>
      <c r="O48" s="14"/>
      <c r="P48" s="14"/>
      <c r="Q48" s="14"/>
      <c r="R48" s="14"/>
      <c r="S48" s="14"/>
    </row>
    <row r="49" spans="1:19" x14ac:dyDescent="0.3">
      <c r="A49" t="s">
        <v>3</v>
      </c>
      <c r="B49" s="14">
        <f>4.363+7.401</f>
        <v>11.763999999999999</v>
      </c>
      <c r="C49" s="14">
        <f>5.143+9.334</f>
        <v>14.477</v>
      </c>
      <c r="D49" s="14">
        <f>5.795+12.033</f>
        <v>17.827999999999999</v>
      </c>
      <c r="E49" s="14">
        <f>6.845+4.167+10.665</f>
        <v>21.677</v>
      </c>
      <c r="F49" s="14">
        <f>8.334+5.302+14</f>
        <v>27.635999999999999</v>
      </c>
      <c r="G49" s="14">
        <f>11.678+3.081+21.121</f>
        <v>35.879999999999995</v>
      </c>
      <c r="H49" s="14">
        <v>50.372</v>
      </c>
      <c r="I49" s="14">
        <v>46.918999999999997</v>
      </c>
      <c r="J49" s="14">
        <v>59.555999999999997</v>
      </c>
      <c r="K49" s="14">
        <v>66.5</v>
      </c>
      <c r="L49" s="14">
        <v>70.5</v>
      </c>
      <c r="M49" s="14">
        <v>62</v>
      </c>
      <c r="O49" s="14">
        <v>27.933</v>
      </c>
      <c r="P49" s="14">
        <v>50.164999999999999</v>
      </c>
      <c r="Q49" s="14">
        <v>53.276000000000003</v>
      </c>
      <c r="R49" s="14">
        <v>49.417999999999999</v>
      </c>
      <c r="S49" s="14">
        <v>38.335000000000001</v>
      </c>
    </row>
    <row r="50" spans="1:19" x14ac:dyDescent="0.3">
      <c r="A50" t="s">
        <v>4</v>
      </c>
      <c r="B50" s="14">
        <f>SUM(B47:B49)</f>
        <v>54.980322981366456</v>
      </c>
      <c r="C50" s="14">
        <f t="shared" ref="C50:D50" si="27">SUM(C47:C49)</f>
        <v>65.562047204968948</v>
      </c>
      <c r="D50" s="14">
        <f t="shared" si="27"/>
        <v>81.200917391304344</v>
      </c>
      <c r="E50" s="14">
        <f>SUM(E47:E49)</f>
        <v>103.85345962732919</v>
      </c>
      <c r="F50" s="14">
        <f>SUM(F47:F49)</f>
        <v>135.07903540372669</v>
      </c>
      <c r="G50" s="14">
        <f t="shared" ref="G50:M50" si="28">SUM(G47:G49)</f>
        <v>189.50906211180126</v>
      </c>
      <c r="H50" s="14">
        <f t="shared" si="28"/>
        <v>248.65591863354035</v>
      </c>
      <c r="I50" s="14">
        <f t="shared" si="28"/>
        <v>210.8312447204969</v>
      </c>
      <c r="J50" s="14">
        <f t="shared" si="28"/>
        <v>245.87330621118014</v>
      </c>
      <c r="K50" s="14">
        <f t="shared" si="28"/>
        <v>274.86962732919255</v>
      </c>
      <c r="L50" s="14">
        <f t="shared" si="28"/>
        <v>288.30900621118013</v>
      </c>
      <c r="M50" s="14">
        <f t="shared" si="28"/>
        <v>291.19012422360248</v>
      </c>
      <c r="O50" s="14">
        <f>SUM(O47:O49)</f>
        <v>124.84862484472049</v>
      </c>
      <c r="P50" s="14">
        <f t="shared" ref="P50:S50" si="29">SUM(P47:P49)</f>
        <v>185.8557304347826</v>
      </c>
      <c r="Q50" s="14">
        <f t="shared" si="29"/>
        <v>161.3015149068323</v>
      </c>
      <c r="R50" s="14">
        <f t="shared" si="29"/>
        <v>158.52754161490682</v>
      </c>
      <c r="S50" s="14">
        <f t="shared" si="29"/>
        <v>158.8588447204969</v>
      </c>
    </row>
    <row r="51" spans="1:19" x14ac:dyDescent="0.3">
      <c r="B51" s="12"/>
      <c r="C51" s="12"/>
      <c r="D51" s="12"/>
      <c r="E51" s="12"/>
      <c r="F51" s="12"/>
      <c r="G51" s="12"/>
      <c r="H51" s="12"/>
      <c r="I51" s="12"/>
      <c r="J51" s="12"/>
      <c r="O51" s="14"/>
      <c r="P51" s="14"/>
      <c r="Q51" s="14"/>
      <c r="R51" s="14"/>
      <c r="S51" s="14"/>
    </row>
    <row r="52" spans="1:19" x14ac:dyDescent="0.3">
      <c r="A52" s="3" t="s">
        <v>5</v>
      </c>
      <c r="B52" s="13"/>
      <c r="C52" s="13"/>
      <c r="D52" s="13"/>
      <c r="E52" s="13"/>
      <c r="F52" s="13"/>
      <c r="G52" s="13"/>
      <c r="H52" s="13"/>
      <c r="I52" s="13"/>
      <c r="J52" s="13"/>
      <c r="O52" s="14"/>
      <c r="P52" s="14"/>
      <c r="Q52" s="14"/>
      <c r="R52" s="14"/>
      <c r="S52" s="14"/>
    </row>
    <row r="53" spans="1:19" x14ac:dyDescent="0.3">
      <c r="A53" t="s">
        <v>6</v>
      </c>
      <c r="B53" s="14"/>
      <c r="C53" s="14"/>
      <c r="D53" s="14"/>
      <c r="E53" s="14"/>
      <c r="F53" s="14"/>
      <c r="G53" s="14"/>
      <c r="H53" s="14">
        <v>63.247</v>
      </c>
      <c r="I53" s="14">
        <v>51.741</v>
      </c>
      <c r="J53" s="14">
        <v>58.125999999999998</v>
      </c>
      <c r="K53" s="14">
        <v>63.1</v>
      </c>
      <c r="L53" s="14">
        <v>64.8</v>
      </c>
      <c r="M53" s="14">
        <v>67.7</v>
      </c>
      <c r="O53" s="14">
        <v>56.101999999999997</v>
      </c>
      <c r="P53" s="14">
        <v>84.614000000000004</v>
      </c>
      <c r="Q53" s="14">
        <v>67.016999999999996</v>
      </c>
      <c r="R53" s="14">
        <v>65.944000000000003</v>
      </c>
      <c r="S53" s="14">
        <v>58.652999999999999</v>
      </c>
    </row>
    <row r="54" spans="1:19" x14ac:dyDescent="0.3">
      <c r="A54" t="s">
        <v>8</v>
      </c>
      <c r="B54" s="14">
        <v>2.919</v>
      </c>
      <c r="C54" s="14">
        <v>3.2469999999999999</v>
      </c>
      <c r="D54" s="14">
        <v>3.0009999999999999</v>
      </c>
      <c r="E54" s="14">
        <v>5.819</v>
      </c>
      <c r="F54" s="14">
        <v>9.07</v>
      </c>
      <c r="G54" s="14">
        <v>13.692</v>
      </c>
      <c r="H54" s="14">
        <v>27.114999999999998</v>
      </c>
      <c r="I54" s="14">
        <v>23.201000000000001</v>
      </c>
      <c r="J54" s="14">
        <v>15.8</v>
      </c>
      <c r="K54" s="14">
        <v>19.899999999999999</v>
      </c>
      <c r="L54" s="14">
        <v>18.8</v>
      </c>
      <c r="M54" s="14">
        <v>23.1</v>
      </c>
      <c r="O54" s="14">
        <v>4.9000000000000002E-2</v>
      </c>
      <c r="P54" s="14">
        <v>0.78800000000000003</v>
      </c>
      <c r="Q54" s="14">
        <v>2.5590000000000002</v>
      </c>
      <c r="R54" s="14">
        <v>31.004000000000001</v>
      </c>
      <c r="S54" s="14">
        <v>36.606999999999999</v>
      </c>
    </row>
    <row r="55" spans="1:19" x14ac:dyDescent="0.3">
      <c r="A55" t="s">
        <v>30</v>
      </c>
      <c r="B55" s="14"/>
      <c r="C55" s="14"/>
      <c r="D55" s="14"/>
      <c r="E55" s="14"/>
      <c r="F55" s="14"/>
      <c r="G55" s="14"/>
      <c r="H55" s="14"/>
      <c r="I55" s="14"/>
      <c r="J55" s="14"/>
      <c r="K55" s="14"/>
      <c r="L55" s="14"/>
      <c r="M55" s="14"/>
      <c r="O55" s="14">
        <v>17.988</v>
      </c>
      <c r="P55" s="14">
        <v>28.167000000000002</v>
      </c>
      <c r="Q55" s="14">
        <v>26.786000000000001</v>
      </c>
      <c r="R55" s="14">
        <v>9.968</v>
      </c>
      <c r="S55" s="14">
        <v>11.659000000000001</v>
      </c>
    </row>
    <row r="56" spans="1:19" x14ac:dyDescent="0.3">
      <c r="A56" t="s">
        <v>31</v>
      </c>
      <c r="B56" s="14"/>
      <c r="C56" s="14"/>
      <c r="D56" s="14"/>
      <c r="E56" s="14"/>
      <c r="F56" s="14"/>
      <c r="G56" s="14"/>
      <c r="H56" s="14"/>
      <c r="I56" s="14"/>
      <c r="J56" s="14"/>
      <c r="K56" s="14"/>
      <c r="L56" s="14"/>
      <c r="M56" s="14"/>
      <c r="O56" s="14">
        <v>26.715</v>
      </c>
      <c r="P56" s="14">
        <v>33.808999999999997</v>
      </c>
      <c r="Q56" s="14">
        <v>24.109000000000002</v>
      </c>
      <c r="R56" s="14">
        <v>23.594999999999999</v>
      </c>
      <c r="S56" s="14">
        <v>20.449000000000002</v>
      </c>
    </row>
    <row r="57" spans="1:19" x14ac:dyDescent="0.3">
      <c r="A57" t="s">
        <v>32</v>
      </c>
      <c r="B57" s="14"/>
      <c r="C57" s="14"/>
      <c r="D57" s="14"/>
      <c r="E57" s="14"/>
      <c r="F57" s="14"/>
      <c r="G57" s="14"/>
      <c r="H57" s="14">
        <v>16.161000000000001</v>
      </c>
      <c r="I57" s="14">
        <v>14.491</v>
      </c>
      <c r="J57" s="14">
        <v>16.053999999999998</v>
      </c>
      <c r="K57" s="14">
        <v>18.3</v>
      </c>
      <c r="L57" s="14">
        <v>21.1</v>
      </c>
      <c r="M57" s="14">
        <v>21.6</v>
      </c>
      <c r="O57" s="14">
        <v>11.943</v>
      </c>
      <c r="P57" s="14">
        <v>18.553000000000001</v>
      </c>
      <c r="Q57" s="14">
        <v>18.427</v>
      </c>
      <c r="R57" s="14">
        <v>18.940000000000001</v>
      </c>
      <c r="S57" s="14">
        <v>18.581</v>
      </c>
    </row>
    <row r="58" spans="1:19" x14ac:dyDescent="0.3">
      <c r="A58" t="s">
        <v>33</v>
      </c>
      <c r="B58" s="14"/>
      <c r="C58" s="14"/>
      <c r="D58" s="14"/>
      <c r="E58" s="14"/>
      <c r="F58" s="14"/>
      <c r="G58" s="14"/>
      <c r="H58" s="14"/>
      <c r="I58" s="14"/>
      <c r="J58" s="14"/>
      <c r="K58" s="14"/>
      <c r="L58" s="14"/>
      <c r="M58" s="14"/>
      <c r="O58" s="14">
        <v>3.2669999999999999</v>
      </c>
      <c r="P58" s="14">
        <v>6.109</v>
      </c>
      <c r="Q58" s="14">
        <v>5.9409999999999998</v>
      </c>
      <c r="R58" s="14">
        <v>5.18</v>
      </c>
      <c r="S58" s="14">
        <v>6.3070000000000004</v>
      </c>
    </row>
    <row r="59" spans="1:19" x14ac:dyDescent="0.3">
      <c r="A59" t="s">
        <v>7</v>
      </c>
      <c r="B59" s="14"/>
      <c r="C59" s="14"/>
      <c r="D59" s="14"/>
      <c r="E59" s="14"/>
      <c r="F59" s="14"/>
      <c r="G59" s="14"/>
      <c r="H59" s="14"/>
      <c r="I59" s="14"/>
      <c r="J59" s="14"/>
      <c r="K59" s="14">
        <v>8.8000000000000007</v>
      </c>
      <c r="L59" s="14">
        <v>8.4</v>
      </c>
      <c r="M59" s="14">
        <v>5.8</v>
      </c>
      <c r="O59" s="14"/>
      <c r="P59" s="14"/>
      <c r="Q59" s="14"/>
      <c r="R59" s="14"/>
      <c r="S59" s="14"/>
    </row>
    <row r="60" spans="1:19" x14ac:dyDescent="0.3">
      <c r="A60" t="s">
        <v>9</v>
      </c>
      <c r="B60" s="14"/>
      <c r="C60" s="14"/>
      <c r="D60" s="14"/>
      <c r="E60" s="14"/>
      <c r="F60" s="14"/>
      <c r="G60" s="14"/>
      <c r="H60" s="14">
        <v>5.5270000000000001</v>
      </c>
      <c r="I60" s="14">
        <v>4.7519999999999998</v>
      </c>
      <c r="J60" s="14">
        <v>5.4039999999999999</v>
      </c>
      <c r="K60" s="14">
        <v>6</v>
      </c>
      <c r="L60" s="14">
        <v>5.8</v>
      </c>
      <c r="M60" s="14">
        <v>6.5</v>
      </c>
      <c r="O60" s="14">
        <v>5.827</v>
      </c>
      <c r="P60" s="14">
        <v>8.1379999999999999</v>
      </c>
      <c r="Q60" s="14">
        <v>6.8029999999999999</v>
      </c>
      <c r="R60" s="14">
        <v>6.843</v>
      </c>
      <c r="S60" s="14">
        <v>6.3659999999999997</v>
      </c>
    </row>
    <row r="61" spans="1:19" x14ac:dyDescent="0.3">
      <c r="A61" t="s">
        <v>3</v>
      </c>
      <c r="B61" s="14"/>
      <c r="C61" s="14"/>
      <c r="D61" s="14"/>
      <c r="E61" s="14"/>
      <c r="F61" s="14"/>
      <c r="G61" s="14"/>
      <c r="H61" s="14">
        <v>39.273000000000003</v>
      </c>
      <c r="I61" s="14">
        <v>37.829000000000001</v>
      </c>
      <c r="J61" s="14">
        <v>46.311</v>
      </c>
      <c r="K61" s="14">
        <v>40.700000000000003</v>
      </c>
      <c r="L61" s="14">
        <v>42.4</v>
      </c>
      <c r="M61" s="14">
        <v>43.9</v>
      </c>
      <c r="O61" s="14"/>
      <c r="P61" s="14"/>
      <c r="Q61" s="14"/>
      <c r="R61" s="14"/>
      <c r="S61" s="14"/>
    </row>
    <row r="62" spans="1:19" x14ac:dyDescent="0.3">
      <c r="A62" t="s">
        <v>10</v>
      </c>
      <c r="B62" s="14"/>
      <c r="C62" s="14"/>
      <c r="D62" s="14"/>
      <c r="E62" s="14"/>
      <c r="F62" s="14"/>
      <c r="G62" s="14"/>
      <c r="H62" s="14">
        <f t="shared" ref="H62:J62" si="30">SUM(H53:H61)</f>
        <v>151.32300000000001</v>
      </c>
      <c r="I62" s="14">
        <f t="shared" si="30"/>
        <v>132.01400000000001</v>
      </c>
      <c r="J62" s="14">
        <f t="shared" si="30"/>
        <v>141.69499999999999</v>
      </c>
      <c r="K62" s="14">
        <f>SUM(K53:K61)</f>
        <v>156.80000000000001</v>
      </c>
      <c r="L62" s="14">
        <f>SUM(L53:L61)</f>
        <v>161.29999999999998</v>
      </c>
      <c r="M62" s="14">
        <f>SUM(M53:M61)</f>
        <v>168.6</v>
      </c>
      <c r="O62" s="14">
        <f t="shared" ref="O62:P62" si="31">SUM(O53:O61)</f>
        <v>121.89099999999999</v>
      </c>
      <c r="P62" s="14">
        <f t="shared" si="31"/>
        <v>180.178</v>
      </c>
      <c r="Q62" s="14">
        <f>SUM(Q53:Q61)</f>
        <v>151.642</v>
      </c>
      <c r="R62" s="14">
        <f t="shared" ref="R62:S62" si="32">SUM(R53:R61)</f>
        <v>161.47400000000002</v>
      </c>
      <c r="S62" s="14">
        <f t="shared" si="32"/>
        <v>158.62199999999996</v>
      </c>
    </row>
    <row r="63" spans="1:19" x14ac:dyDescent="0.3">
      <c r="A63" t="s">
        <v>0</v>
      </c>
      <c r="B63" s="14"/>
      <c r="C63" s="14"/>
      <c r="D63" s="14"/>
      <c r="E63" s="14"/>
      <c r="F63" s="14"/>
      <c r="G63" s="14"/>
      <c r="H63" s="14">
        <f t="shared" ref="H63:J63" si="33">H50-H62</f>
        <v>97.332918633540345</v>
      </c>
      <c r="I63" s="14">
        <f t="shared" si="33"/>
        <v>78.817244720496888</v>
      </c>
      <c r="J63" s="14">
        <f t="shared" si="33"/>
        <v>104.17830621118014</v>
      </c>
      <c r="K63" s="14">
        <f>K50-K62</f>
        <v>118.06962732919254</v>
      </c>
      <c r="L63" s="14">
        <f>L50-L62</f>
        <v>127.00900621118015</v>
      </c>
      <c r="M63" s="14">
        <f>M50-M62</f>
        <v>122.59012422360249</v>
      </c>
      <c r="O63" s="14">
        <f t="shared" ref="O63:P63" si="34">O50-O62</f>
        <v>2.9576248447204989</v>
      </c>
      <c r="P63" s="14">
        <f t="shared" si="34"/>
        <v>5.6777304347826032</v>
      </c>
      <c r="Q63" s="14">
        <f>Q50-Q62</f>
        <v>9.6595149068322996</v>
      </c>
      <c r="R63" s="14">
        <f t="shared" ref="R63:S63" si="35">R50-R62</f>
        <v>-2.9464583850931945</v>
      </c>
      <c r="S63" s="14">
        <f t="shared" si="35"/>
        <v>0.23684472049694705</v>
      </c>
    </row>
    <row r="64" spans="1:19" x14ac:dyDescent="0.3">
      <c r="B64" s="12"/>
      <c r="C64" s="12"/>
      <c r="D64" s="12"/>
      <c r="E64" s="12"/>
      <c r="F64" s="12"/>
      <c r="G64" s="12"/>
      <c r="H64" s="12"/>
      <c r="I64" s="12"/>
      <c r="J64" s="12"/>
      <c r="O64" s="14"/>
      <c r="P64" s="14"/>
      <c r="Q64" s="14"/>
      <c r="R64" s="14"/>
      <c r="S64" s="14"/>
    </row>
    <row r="65" spans="1:19" x14ac:dyDescent="0.3">
      <c r="A65" s="3" t="s">
        <v>11</v>
      </c>
      <c r="B65" s="13"/>
      <c r="C65" s="13"/>
      <c r="D65" s="13"/>
      <c r="E65" s="13"/>
      <c r="F65" s="13"/>
      <c r="G65" s="13"/>
      <c r="H65" s="13"/>
      <c r="I65" s="13"/>
      <c r="J65" s="13"/>
      <c r="O65" s="14"/>
      <c r="P65" s="14"/>
      <c r="Q65" s="14"/>
      <c r="R65" s="14"/>
      <c r="S65" s="14"/>
    </row>
    <row r="66" spans="1:19" x14ac:dyDescent="0.3">
      <c r="A66" t="s">
        <v>12</v>
      </c>
      <c r="B66" s="14"/>
      <c r="C66" s="14"/>
      <c r="D66" s="14"/>
      <c r="E66" s="14"/>
      <c r="F66" s="14"/>
      <c r="G66" s="14"/>
      <c r="H66" s="14">
        <v>23.599</v>
      </c>
      <c r="I66" s="14">
        <v>16.285</v>
      </c>
      <c r="J66" s="14">
        <v>20.844000000000001</v>
      </c>
      <c r="K66" s="14">
        <v>23.3</v>
      </c>
      <c r="L66" s="14">
        <v>20.5</v>
      </c>
      <c r="M66" s="14">
        <v>21.4</v>
      </c>
      <c r="O66" s="14"/>
      <c r="P66" s="14"/>
      <c r="Q66" s="14">
        <v>18.640999999999998</v>
      </c>
      <c r="R66" s="14">
        <v>22.684000000000001</v>
      </c>
      <c r="S66" s="14">
        <v>38.142000000000003</v>
      </c>
    </row>
    <row r="67" spans="1:19" x14ac:dyDescent="0.3">
      <c r="A67" t="s">
        <v>13</v>
      </c>
      <c r="B67" s="14"/>
      <c r="C67" s="14"/>
      <c r="D67" s="14"/>
      <c r="E67" s="14"/>
      <c r="F67" s="14"/>
      <c r="G67" s="14"/>
      <c r="H67" s="14">
        <v>13.268000000000001</v>
      </c>
      <c r="I67" s="14">
        <v>7.4059999999999997</v>
      </c>
      <c r="J67" s="14">
        <v>20.015000000000001</v>
      </c>
      <c r="K67" s="14">
        <v>21.9</v>
      </c>
      <c r="L67" s="14">
        <v>26.5</v>
      </c>
      <c r="M67" s="14">
        <v>22.1</v>
      </c>
      <c r="O67" s="14"/>
      <c r="P67" s="14"/>
      <c r="Q67" s="14"/>
      <c r="R67" s="14"/>
      <c r="S67" s="14"/>
    </row>
    <row r="68" spans="1:19" x14ac:dyDescent="0.3">
      <c r="A68" t="s">
        <v>14</v>
      </c>
      <c r="B68" s="14"/>
      <c r="C68" s="14"/>
      <c r="D68" s="14"/>
      <c r="E68" s="14"/>
      <c r="F68" s="14"/>
      <c r="G68" s="14"/>
      <c r="H68" s="14">
        <v>1.49</v>
      </c>
      <c r="I68" s="14">
        <v>1.228</v>
      </c>
      <c r="J68" s="14">
        <v>1.2869999999999999</v>
      </c>
      <c r="K68" s="14">
        <v>1.7</v>
      </c>
      <c r="L68" s="14">
        <v>3.4</v>
      </c>
      <c r="M68" s="14">
        <v>2.7</v>
      </c>
      <c r="O68" s="14"/>
      <c r="P68" s="14"/>
      <c r="Q68" s="14">
        <v>1.1459999999999999</v>
      </c>
      <c r="R68" s="14">
        <v>0.83499999999999996</v>
      </c>
      <c r="S68" s="14">
        <v>1.794</v>
      </c>
    </row>
    <row r="69" spans="1:19" x14ac:dyDescent="0.3">
      <c r="A69" t="s">
        <v>15</v>
      </c>
      <c r="B69" s="14"/>
      <c r="C69" s="14"/>
      <c r="D69" s="14"/>
      <c r="E69" s="14"/>
      <c r="F69" s="14"/>
      <c r="G69" s="14"/>
      <c r="H69" s="14">
        <v>21.611000000000001</v>
      </c>
      <c r="I69" s="14">
        <v>16.498999999999999</v>
      </c>
      <c r="J69" s="14">
        <v>47.91</v>
      </c>
      <c r="K69" s="14">
        <v>65.099999999999994</v>
      </c>
      <c r="L69" s="14">
        <v>72.2</v>
      </c>
      <c r="M69" s="14">
        <v>75.599999999999994</v>
      </c>
      <c r="O69" s="14"/>
      <c r="P69" s="14"/>
      <c r="Q69" s="14">
        <v>0.61599999999999999</v>
      </c>
      <c r="R69" s="14">
        <v>12.339</v>
      </c>
      <c r="S69" s="14">
        <v>18.582999999999998</v>
      </c>
    </row>
    <row r="70" spans="1:19" x14ac:dyDescent="0.3">
      <c r="A70" t="s">
        <v>35</v>
      </c>
      <c r="B70" s="14"/>
      <c r="C70" s="14"/>
      <c r="D70" s="14"/>
      <c r="E70" s="14"/>
      <c r="F70" s="14"/>
      <c r="G70" s="14"/>
      <c r="H70" s="14"/>
      <c r="I70" s="14"/>
      <c r="J70" s="14"/>
      <c r="K70" s="14"/>
      <c r="L70" s="14"/>
      <c r="M70" s="14"/>
      <c r="O70" s="14">
        <v>0.185</v>
      </c>
      <c r="P70" s="14">
        <v>0.92300000000000004</v>
      </c>
      <c r="Q70" s="14">
        <v>0.96499999999999997</v>
      </c>
      <c r="R70" s="14">
        <v>5.1379999999999999</v>
      </c>
      <c r="S70" s="14">
        <v>7.5170000000000003</v>
      </c>
    </row>
    <row r="71" spans="1:19" x14ac:dyDescent="0.3">
      <c r="A71" t="s">
        <v>23</v>
      </c>
      <c r="B71" s="14"/>
      <c r="C71" s="14"/>
      <c r="D71" s="14"/>
      <c r="E71" s="14"/>
      <c r="F71" s="14"/>
      <c r="G71" s="14"/>
      <c r="H71" s="14"/>
      <c r="I71" s="14"/>
      <c r="J71" s="14">
        <v>3.6419999999999999</v>
      </c>
      <c r="K71" s="14"/>
      <c r="L71" s="14"/>
      <c r="M71" s="14"/>
      <c r="O71" s="14"/>
      <c r="P71" s="14"/>
      <c r="Q71" s="14"/>
      <c r="R71" s="14"/>
      <c r="S71" s="14"/>
    </row>
    <row r="72" spans="1:19" x14ac:dyDescent="0.3">
      <c r="A72" t="s">
        <v>16</v>
      </c>
      <c r="B72" s="14"/>
      <c r="C72" s="14"/>
      <c r="D72" s="14"/>
      <c r="E72" s="14"/>
      <c r="F72" s="14"/>
      <c r="G72" s="14"/>
      <c r="H72" s="14"/>
      <c r="I72" s="14"/>
      <c r="J72" s="14">
        <v>2.1680000000000001</v>
      </c>
      <c r="K72" s="14">
        <v>-51.7</v>
      </c>
      <c r="L72" s="14">
        <v>12</v>
      </c>
      <c r="M72" s="14">
        <v>0.5</v>
      </c>
      <c r="O72" s="14"/>
      <c r="P72" s="14"/>
      <c r="Q72" s="14"/>
      <c r="R72" s="14"/>
      <c r="S72" s="14"/>
    </row>
    <row r="73" spans="1:19" x14ac:dyDescent="0.3">
      <c r="A73" t="s">
        <v>17</v>
      </c>
      <c r="B73" s="14"/>
      <c r="C73" s="14"/>
      <c r="D73" s="14"/>
      <c r="E73" s="14"/>
      <c r="F73" s="14"/>
      <c r="G73" s="14"/>
      <c r="H73" s="14"/>
      <c r="I73" s="14"/>
      <c r="J73" s="14">
        <v>12.948</v>
      </c>
      <c r="K73" s="14">
        <v>39.299999999999997</v>
      </c>
      <c r="L73" s="14">
        <v>-2.9</v>
      </c>
      <c r="M73" s="14">
        <v>0</v>
      </c>
      <c r="O73" s="14"/>
      <c r="P73" s="14"/>
      <c r="Q73" s="14"/>
      <c r="R73" s="14"/>
      <c r="S73" s="14"/>
    </row>
    <row r="74" spans="1:19" x14ac:dyDescent="0.3">
      <c r="A74" t="s">
        <v>18</v>
      </c>
      <c r="B74" s="14"/>
      <c r="C74" s="14"/>
      <c r="D74" s="14"/>
      <c r="E74" s="14"/>
      <c r="F74" s="14"/>
      <c r="G74" s="14"/>
      <c r="H74" s="14">
        <v>0</v>
      </c>
      <c r="I74" s="14">
        <v>57.475999999999999</v>
      </c>
      <c r="J74" s="14">
        <v>22.643999999999998</v>
      </c>
      <c r="K74" s="14">
        <v>-3.9</v>
      </c>
      <c r="L74" s="14">
        <v>0.1</v>
      </c>
      <c r="M74" s="14">
        <v>0.1</v>
      </c>
      <c r="O74" s="14">
        <v>6.91</v>
      </c>
      <c r="P74" s="14">
        <v>2.915</v>
      </c>
      <c r="Q74" s="14"/>
      <c r="R74" s="14"/>
      <c r="S74" s="14"/>
    </row>
    <row r="75" spans="1:19" x14ac:dyDescent="0.3">
      <c r="A75" t="s">
        <v>34</v>
      </c>
      <c r="B75" s="14"/>
      <c r="C75" s="14"/>
      <c r="D75" s="14"/>
      <c r="E75" s="14"/>
      <c r="F75" s="14"/>
      <c r="G75" s="14"/>
      <c r="H75" s="14">
        <v>0.11899999999999999</v>
      </c>
      <c r="I75" s="14">
        <v>2.9670000000000001</v>
      </c>
      <c r="J75" s="14">
        <v>0.94499999999999995</v>
      </c>
      <c r="K75" s="14">
        <v>0.5</v>
      </c>
      <c r="L75" s="14">
        <v>0.4</v>
      </c>
      <c r="M75" s="14">
        <v>0.3</v>
      </c>
      <c r="O75" s="14"/>
      <c r="P75" s="14"/>
      <c r="Q75" s="14">
        <v>0</v>
      </c>
      <c r="R75" s="14">
        <v>1.5740000000000001</v>
      </c>
      <c r="S75" s="14">
        <v>0.123</v>
      </c>
    </row>
    <row r="76" spans="1:19" x14ac:dyDescent="0.3">
      <c r="A76" t="s">
        <v>36</v>
      </c>
      <c r="B76" s="14"/>
      <c r="C76" s="14"/>
      <c r="D76" s="14"/>
      <c r="E76" s="14"/>
      <c r="F76" s="14"/>
      <c r="G76" s="14"/>
      <c r="H76" s="14"/>
      <c r="I76" s="14"/>
      <c r="J76" s="14"/>
      <c r="K76" s="14"/>
      <c r="L76" s="14"/>
      <c r="M76" s="14"/>
      <c r="O76" s="14"/>
      <c r="P76" s="14"/>
      <c r="Q76" s="14">
        <v>0</v>
      </c>
      <c r="R76" s="14">
        <v>3.4249999999999998</v>
      </c>
      <c r="S76" s="14">
        <v>1.236</v>
      </c>
    </row>
    <row r="77" spans="1:19" x14ac:dyDescent="0.3">
      <c r="A77" t="s">
        <v>37</v>
      </c>
      <c r="B77" s="14"/>
      <c r="C77" s="14"/>
      <c r="D77" s="14"/>
      <c r="E77" s="14"/>
      <c r="F77" s="14"/>
      <c r="G77" s="14"/>
      <c r="H77" s="14"/>
      <c r="I77" s="14"/>
      <c r="J77" s="14"/>
      <c r="K77" s="14"/>
      <c r="L77" s="14"/>
      <c r="M77" s="14"/>
      <c r="O77" s="14"/>
      <c r="P77" s="14"/>
      <c r="Q77" s="14">
        <v>0</v>
      </c>
      <c r="R77" s="14">
        <v>36.82</v>
      </c>
      <c r="S77" s="14">
        <v>0</v>
      </c>
    </row>
    <row r="78" spans="1:19" x14ac:dyDescent="0.3">
      <c r="A78" t="s">
        <v>19</v>
      </c>
      <c r="B78" s="14"/>
      <c r="C78" s="14"/>
      <c r="D78" s="14"/>
      <c r="E78" s="14"/>
      <c r="F78" s="14"/>
      <c r="G78" s="14"/>
      <c r="H78" s="14">
        <v>0.71399999999999997</v>
      </c>
      <c r="I78" s="14">
        <v>-1.8049999999999999</v>
      </c>
      <c r="J78" s="14">
        <v>0.51800000000000002</v>
      </c>
      <c r="K78" s="14">
        <v>0.2</v>
      </c>
      <c r="L78" s="14">
        <v>1.4</v>
      </c>
      <c r="M78" s="14">
        <v>1.8</v>
      </c>
      <c r="O78" s="14"/>
      <c r="P78" s="14"/>
      <c r="Q78" s="14"/>
      <c r="R78" s="14"/>
      <c r="S78" s="14"/>
    </row>
    <row r="79" spans="1:19" x14ac:dyDescent="0.3">
      <c r="A79" t="s">
        <v>38</v>
      </c>
      <c r="B79" s="14"/>
      <c r="C79" s="14"/>
      <c r="D79" s="14"/>
      <c r="E79" s="14"/>
      <c r="F79" s="14"/>
      <c r="G79" s="14"/>
      <c r="H79" s="22">
        <f>SUM(H66:H78)</f>
        <v>60.801000000000002</v>
      </c>
      <c r="I79" s="22">
        <f>SUM(I66:I78)</f>
        <v>100.056</v>
      </c>
      <c r="J79" s="22">
        <f t="shared" ref="J79" si="36">SUM(J66:J78)</f>
        <v>132.92099999999999</v>
      </c>
      <c r="K79" s="22">
        <f>SUM(K66:K78)</f>
        <v>96.399999999999991</v>
      </c>
      <c r="L79" s="22">
        <f t="shared" ref="L79:M79" si="37">SUM(L66:L78)</f>
        <v>133.6</v>
      </c>
      <c r="M79" s="22">
        <f t="shared" si="37"/>
        <v>124.49999999999999</v>
      </c>
      <c r="O79" s="22">
        <f t="shared" ref="O79:P79" si="38">SUM(O66:O77)</f>
        <v>7.0949999999999998</v>
      </c>
      <c r="P79" s="22">
        <f t="shared" si="38"/>
        <v>3.8380000000000001</v>
      </c>
      <c r="Q79" s="22">
        <f>SUM(Q66:Q77)</f>
        <v>21.367999999999999</v>
      </c>
      <c r="R79" s="22">
        <f t="shared" ref="R79:S79" si="39">SUM(R66:R77)</f>
        <v>82.814999999999998</v>
      </c>
      <c r="S79" s="22">
        <f t="shared" si="39"/>
        <v>67.39500000000001</v>
      </c>
    </row>
    <row r="80" spans="1:19" x14ac:dyDescent="0.3">
      <c r="A80" t="s">
        <v>24</v>
      </c>
      <c r="B80" s="22">
        <v>40.716000000000001</v>
      </c>
      <c r="C80" s="22">
        <v>44.212000000000003</v>
      </c>
      <c r="D80" s="22">
        <v>60.372</v>
      </c>
      <c r="E80" s="22">
        <v>75.792000000000002</v>
      </c>
      <c r="F80" s="22">
        <v>94.468999999999994</v>
      </c>
      <c r="G80" s="22">
        <v>154.779</v>
      </c>
      <c r="H80" s="29">
        <f>H79+H62</f>
        <v>212.12400000000002</v>
      </c>
      <c r="I80" s="29">
        <f t="shared" ref="I80:S80" si="40">I79+I62</f>
        <v>232.07</v>
      </c>
      <c r="J80" s="29">
        <f t="shared" si="40"/>
        <v>274.61599999999999</v>
      </c>
      <c r="K80" s="29">
        <f t="shared" si="40"/>
        <v>253.2</v>
      </c>
      <c r="L80" s="29">
        <f t="shared" si="40"/>
        <v>294.89999999999998</v>
      </c>
      <c r="M80" s="29">
        <f t="shared" si="40"/>
        <v>293.09999999999997</v>
      </c>
      <c r="O80" s="29">
        <f t="shared" si="40"/>
        <v>128.98599999999999</v>
      </c>
      <c r="P80" s="29">
        <f t="shared" si="40"/>
        <v>184.01599999999999</v>
      </c>
      <c r="Q80" s="29">
        <f t="shared" si="40"/>
        <v>173.01</v>
      </c>
      <c r="R80" s="29">
        <f t="shared" si="40"/>
        <v>244.28900000000002</v>
      </c>
      <c r="S80" s="29">
        <f t="shared" si="40"/>
        <v>226.01699999999997</v>
      </c>
    </row>
    <row r="81" spans="1:19" x14ac:dyDescent="0.3">
      <c r="A81" t="s">
        <v>20</v>
      </c>
      <c r="B81" s="22">
        <f t="shared" ref="B81:G81" si="41">B50-B80</f>
        <v>14.264322981366455</v>
      </c>
      <c r="C81" s="22">
        <f t="shared" si="41"/>
        <v>21.350047204968945</v>
      </c>
      <c r="D81" s="22">
        <f t="shared" si="41"/>
        <v>20.828917391304344</v>
      </c>
      <c r="E81" s="22">
        <f t="shared" si="41"/>
        <v>28.061459627329185</v>
      </c>
      <c r="F81" s="22">
        <f t="shared" si="41"/>
        <v>40.610035403726698</v>
      </c>
      <c r="G81" s="22">
        <f t="shared" si="41"/>
        <v>34.73006211180126</v>
      </c>
      <c r="H81" s="22">
        <f>H63-H79</f>
        <v>36.531918633540343</v>
      </c>
      <c r="I81" s="22">
        <f t="shared" ref="I81:J81" si="42">I63-I79</f>
        <v>-21.23875527950311</v>
      </c>
      <c r="J81" s="22">
        <f t="shared" si="42"/>
        <v>-28.742693788819849</v>
      </c>
      <c r="K81" s="22">
        <f>K63-K79</f>
        <v>21.669627329192551</v>
      </c>
      <c r="L81" s="22">
        <f t="shared" ref="L81:M81" si="43">L63-L79</f>
        <v>-6.5909937888198442</v>
      </c>
      <c r="M81" s="22">
        <f t="shared" si="43"/>
        <v>-1.9098757763974987</v>
      </c>
      <c r="O81" s="22">
        <f t="shared" ref="O81:P81" si="44">O63-O79</f>
        <v>-4.1373751552795008</v>
      </c>
      <c r="P81" s="22">
        <f t="shared" si="44"/>
        <v>1.8397304347826031</v>
      </c>
      <c r="Q81" s="22">
        <f>Q63-Q79</f>
        <v>-11.708485093167699</v>
      </c>
      <c r="R81" s="22">
        <f t="shared" ref="R81:S81" si="45">R63-R79</f>
        <v>-85.761458385093192</v>
      </c>
      <c r="S81" s="22">
        <f t="shared" si="45"/>
        <v>-67.158155279503063</v>
      </c>
    </row>
    <row r="82" spans="1:19" x14ac:dyDescent="0.3">
      <c r="A82" t="s">
        <v>21</v>
      </c>
      <c r="B82" s="14">
        <v>8.1050000000000004</v>
      </c>
      <c r="C82" s="14">
        <v>10.944000000000001</v>
      </c>
      <c r="D82" s="14">
        <v>10.111000000000001</v>
      </c>
      <c r="E82" s="14">
        <v>15.172000000000001</v>
      </c>
      <c r="F82" s="14">
        <v>21.306999999999999</v>
      </c>
      <c r="G82" s="14">
        <v>25.303000000000001</v>
      </c>
      <c r="H82" s="14">
        <v>25.721</v>
      </c>
      <c r="I82" s="14">
        <v>-4.4999999999999998E-2</v>
      </c>
      <c r="J82" s="14">
        <v>5.1609999999999996</v>
      </c>
      <c r="K82" s="14">
        <v>13.4</v>
      </c>
      <c r="L82" s="14">
        <v>13.5</v>
      </c>
      <c r="M82" s="14">
        <v>13.8</v>
      </c>
      <c r="O82" s="14">
        <v>6.8719999999999999</v>
      </c>
      <c r="P82" s="14">
        <v>11.297000000000001</v>
      </c>
      <c r="Q82" s="14">
        <v>6.31</v>
      </c>
      <c r="R82" s="14">
        <v>-13.355</v>
      </c>
      <c r="S82" s="14">
        <v>0.28799999999999998</v>
      </c>
    </row>
    <row r="83" spans="1:19" ht="15" thickBot="1" x14ac:dyDescent="0.35">
      <c r="A83" t="s">
        <v>22</v>
      </c>
      <c r="B83" s="30">
        <f t="shared" ref="B83:J83" si="46">B81-B82</f>
        <v>6.1593229813664543</v>
      </c>
      <c r="C83" s="30">
        <f t="shared" si="46"/>
        <v>10.406047204968944</v>
      </c>
      <c r="D83" s="30">
        <f t="shared" si="46"/>
        <v>10.717917391304344</v>
      </c>
      <c r="E83" s="30">
        <f t="shared" si="46"/>
        <v>12.889459627329185</v>
      </c>
      <c r="F83" s="30">
        <f>F81-F82</f>
        <v>19.3030354037267</v>
      </c>
      <c r="G83" s="30">
        <f t="shared" si="46"/>
        <v>9.4270621118012592</v>
      </c>
      <c r="H83" s="30">
        <f t="shared" si="46"/>
        <v>10.810918633540343</v>
      </c>
      <c r="I83" s="30">
        <f t="shared" si="46"/>
        <v>-21.193755279503108</v>
      </c>
      <c r="J83" s="30">
        <f t="shared" si="46"/>
        <v>-33.903693788819851</v>
      </c>
      <c r="K83" s="30">
        <f>K81-K82</f>
        <v>8.2696273291925504</v>
      </c>
      <c r="L83" s="30">
        <f>L81-L82</f>
        <v>-20.090993788819844</v>
      </c>
      <c r="M83" s="30">
        <f t="shared" ref="M83" si="47">M81-M82</f>
        <v>-15.709875776397499</v>
      </c>
      <c r="N83" s="28"/>
      <c r="O83" s="30">
        <f t="shared" ref="O83:P83" si="48">O81-O82</f>
        <v>-11.0093751552795</v>
      </c>
      <c r="P83" s="30">
        <f t="shared" si="48"/>
        <v>-9.4572695652173984</v>
      </c>
      <c r="Q83" s="30">
        <f>Q81-Q82</f>
        <v>-18.018485093167698</v>
      </c>
      <c r="R83" s="30">
        <f t="shared" ref="R83:S83" si="49">R81-R82</f>
        <v>-72.406458385093188</v>
      </c>
      <c r="S83" s="30">
        <f t="shared" si="49"/>
        <v>-67.44615527950306</v>
      </c>
    </row>
    <row r="84" spans="1:19" ht="15" thickTop="1" x14ac:dyDescent="0.3">
      <c r="B84" s="29"/>
      <c r="C84" s="29"/>
      <c r="D84" s="29"/>
      <c r="E84" s="29"/>
      <c r="F84" s="29"/>
      <c r="G84" s="29"/>
      <c r="H84" s="29"/>
      <c r="I84" s="29"/>
      <c r="J84" s="29"/>
      <c r="K84" s="29"/>
      <c r="L84" s="29"/>
      <c r="M84" s="29"/>
      <c r="N84" s="19"/>
      <c r="O84" s="29"/>
      <c r="P84" s="29"/>
      <c r="Q84" s="29"/>
      <c r="R84" s="29"/>
      <c r="S84" s="29"/>
    </row>
    <row r="85" spans="1:19" x14ac:dyDescent="0.3">
      <c r="A85" t="s">
        <v>46</v>
      </c>
      <c r="B85" s="29"/>
      <c r="C85" s="29"/>
      <c r="D85" s="29"/>
      <c r="E85" s="29"/>
      <c r="F85" s="29"/>
      <c r="G85" s="29"/>
      <c r="H85" s="29">
        <f>H81+H76+H74+H73+H71+H69+H68+H60+H77+H70+H72</f>
        <v>65.159918633540343</v>
      </c>
      <c r="I85" s="29">
        <f t="shared" ref="I85:R85" si="50">I81+I76+I74+I73+I71+I69+I68+I60+I77+I70+I72</f>
        <v>58.716244720496888</v>
      </c>
      <c r="J85" s="29">
        <f t="shared" si="50"/>
        <v>67.260306211180151</v>
      </c>
      <c r="K85" s="29">
        <f>K81+K76+K74+K73+K71+K69+K68+K60+K77+K70+K72</f>
        <v>78.169627329192551</v>
      </c>
      <c r="L85" s="29">
        <f t="shared" si="50"/>
        <v>84.009006211180164</v>
      </c>
      <c r="M85" s="29">
        <f t="shared" si="50"/>
        <v>83.490124223602493</v>
      </c>
      <c r="N85" s="19"/>
      <c r="O85" s="29">
        <f t="shared" si="50"/>
        <v>8.7846248447204989</v>
      </c>
      <c r="P85" s="29">
        <f t="shared" si="50"/>
        <v>13.815730434782603</v>
      </c>
      <c r="Q85" s="29">
        <f t="shared" si="50"/>
        <v>-2.1784850931676987</v>
      </c>
      <c r="R85" s="29">
        <f t="shared" si="50"/>
        <v>-20.361458385093201</v>
      </c>
      <c r="S85" s="29">
        <f>S81+S76+S74+S73+S71+S69+S68+S60+S77+S70+S72</f>
        <v>-31.662155279503065</v>
      </c>
    </row>
    <row r="86" spans="1:19" x14ac:dyDescent="0.3">
      <c r="A86" t="s">
        <v>75</v>
      </c>
      <c r="B86" s="29"/>
      <c r="C86" s="29"/>
      <c r="D86" s="29"/>
      <c r="E86" s="29"/>
      <c r="F86" s="29"/>
      <c r="G86" s="29"/>
      <c r="H86" s="29">
        <f>H85-H69</f>
        <v>43.548918633540339</v>
      </c>
      <c r="I86" s="29">
        <f t="shared" ref="I86:O86" si="51">I85-I69</f>
        <v>42.217244720496893</v>
      </c>
      <c r="J86" s="29">
        <f t="shared" si="51"/>
        <v>19.350306211180154</v>
      </c>
      <c r="K86" s="29">
        <f t="shared" si="51"/>
        <v>13.069627329192556</v>
      </c>
      <c r="L86" s="29">
        <f t="shared" si="51"/>
        <v>11.809006211180161</v>
      </c>
      <c r="M86" s="29">
        <f t="shared" si="51"/>
        <v>7.8901242236024984</v>
      </c>
      <c r="N86" s="19"/>
      <c r="O86" s="29">
        <f t="shared" si="51"/>
        <v>8.7846248447204989</v>
      </c>
      <c r="P86" s="29">
        <f t="shared" ref="P86" si="52">P85-P69</f>
        <v>13.815730434782603</v>
      </c>
      <c r="Q86" s="29">
        <f t="shared" ref="Q86" si="53">Q85-Q69</f>
        <v>-2.7944850931676988</v>
      </c>
      <c r="R86" s="29">
        <f t="shared" ref="R86" si="54">R85-R69</f>
        <v>-32.700458385093199</v>
      </c>
      <c r="S86" s="29">
        <f t="shared" ref="S86" si="55">S85-S69</f>
        <v>-50.245155279503066</v>
      </c>
    </row>
    <row r="87" spans="1:19" x14ac:dyDescent="0.3">
      <c r="A87" t="s">
        <v>52</v>
      </c>
      <c r="B87" s="27">
        <f>B80-B77-B76-B74-B73-B72-B71</f>
        <v>40.716000000000001</v>
      </c>
      <c r="C87" s="27">
        <f t="shared" ref="C87:S87" si="56">C80-C77-C76-C74-C73-C72-C71</f>
        <v>44.212000000000003</v>
      </c>
      <c r="D87" s="27">
        <f t="shared" si="56"/>
        <v>60.372</v>
      </c>
      <c r="E87" s="27">
        <f t="shared" si="56"/>
        <v>75.792000000000002</v>
      </c>
      <c r="F87" s="27">
        <f t="shared" si="56"/>
        <v>94.468999999999994</v>
      </c>
      <c r="G87" s="27">
        <f t="shared" si="56"/>
        <v>154.779</v>
      </c>
      <c r="H87" s="27">
        <f t="shared" si="56"/>
        <v>212.12400000000002</v>
      </c>
      <c r="I87" s="27">
        <f t="shared" si="56"/>
        <v>174.59399999999999</v>
      </c>
      <c r="J87" s="27">
        <f t="shared" si="56"/>
        <v>233.21399999999997</v>
      </c>
      <c r="K87" s="27">
        <f t="shared" si="56"/>
        <v>269.49999999999994</v>
      </c>
      <c r="L87" s="27">
        <f t="shared" si="56"/>
        <v>285.69999999999993</v>
      </c>
      <c r="M87" s="27">
        <f t="shared" si="56"/>
        <v>292.49999999999994</v>
      </c>
      <c r="N87" s="19"/>
      <c r="O87" s="27">
        <f t="shared" si="56"/>
        <v>122.07599999999999</v>
      </c>
      <c r="P87" s="27">
        <f t="shared" si="56"/>
        <v>181.101</v>
      </c>
      <c r="Q87" s="27">
        <f t="shared" si="56"/>
        <v>173.01</v>
      </c>
      <c r="R87" s="27">
        <f t="shared" si="56"/>
        <v>204.04400000000001</v>
      </c>
      <c r="S87" s="27">
        <f t="shared" si="56"/>
        <v>224.78099999999998</v>
      </c>
    </row>
    <row r="88" spans="1:19" s="20" customFormat="1" x14ac:dyDescent="0.3">
      <c r="A88" s="17"/>
      <c r="B88" s="166" t="s">
        <v>44</v>
      </c>
      <c r="C88" s="166"/>
      <c r="D88" s="166"/>
      <c r="E88" s="166"/>
      <c r="F88" s="166"/>
      <c r="G88" s="166"/>
      <c r="H88" s="166"/>
      <c r="I88" s="166"/>
      <c r="J88" s="166"/>
      <c r="K88" s="166"/>
      <c r="L88" s="166"/>
      <c r="M88" s="166"/>
      <c r="O88" s="168" t="s">
        <v>44</v>
      </c>
      <c r="P88" s="169"/>
      <c r="Q88" s="169"/>
      <c r="R88" s="169"/>
      <c r="S88" s="169"/>
    </row>
    <row r="89" spans="1:19" s="21" customFormat="1" x14ac:dyDescent="0.3">
      <c r="A89" s="18"/>
      <c r="B89" s="167"/>
      <c r="C89" s="167"/>
      <c r="D89" s="167"/>
      <c r="E89" s="167"/>
      <c r="F89" s="167"/>
      <c r="G89" s="167"/>
      <c r="H89" s="167"/>
      <c r="I89" s="167"/>
      <c r="J89" s="167"/>
      <c r="K89" s="167"/>
      <c r="L89" s="167"/>
      <c r="M89" s="167"/>
      <c r="O89" s="170"/>
      <c r="P89" s="170"/>
      <c r="Q89" s="170"/>
      <c r="R89" s="170"/>
      <c r="S89" s="170"/>
    </row>
    <row r="90" spans="1:19" x14ac:dyDescent="0.3">
      <c r="B90" s="157" t="s">
        <v>29</v>
      </c>
      <c r="C90" s="158"/>
      <c r="D90" s="158"/>
      <c r="E90" s="158"/>
      <c r="F90" s="158"/>
      <c r="G90" s="158"/>
      <c r="H90" s="158"/>
      <c r="I90" s="158"/>
      <c r="J90" s="158"/>
      <c r="K90" s="158"/>
      <c r="L90" s="158"/>
      <c r="M90" s="158"/>
      <c r="O90" s="159" t="s">
        <v>28</v>
      </c>
      <c r="P90" s="159"/>
      <c r="Q90" s="159"/>
      <c r="R90" s="159"/>
      <c r="S90" s="159"/>
    </row>
    <row r="91" spans="1:19" x14ac:dyDescent="0.3">
      <c r="B91" s="3">
        <v>2002</v>
      </c>
      <c r="C91" s="3">
        <v>2003</v>
      </c>
      <c r="D91" s="3">
        <v>2004</v>
      </c>
      <c r="E91" s="3">
        <v>2005</v>
      </c>
      <c r="F91" s="3">
        <v>2006</v>
      </c>
      <c r="G91" s="3">
        <v>2007</v>
      </c>
      <c r="H91" s="3">
        <v>2008</v>
      </c>
      <c r="I91" s="3">
        <v>2009</v>
      </c>
      <c r="J91" s="3">
        <v>2010</v>
      </c>
      <c r="K91" s="3">
        <v>2011</v>
      </c>
      <c r="L91" s="3">
        <v>2012</v>
      </c>
      <c r="M91" s="3">
        <v>2013</v>
      </c>
      <c r="O91" s="3">
        <v>2009</v>
      </c>
      <c r="P91" s="3">
        <v>2010</v>
      </c>
      <c r="Q91" s="3">
        <v>2011</v>
      </c>
      <c r="R91" s="3">
        <v>2012</v>
      </c>
      <c r="S91" s="3">
        <v>2013</v>
      </c>
    </row>
    <row r="92" spans="1:19" x14ac:dyDescent="0.3">
      <c r="A92" s="3" t="s">
        <v>1</v>
      </c>
      <c r="B92" s="16"/>
      <c r="C92" s="16"/>
      <c r="D92" s="16"/>
      <c r="E92" s="16"/>
      <c r="F92" s="16"/>
      <c r="G92" s="16"/>
      <c r="H92" s="16"/>
      <c r="I92" s="16"/>
      <c r="J92" s="16"/>
      <c r="K92" s="16"/>
      <c r="L92" s="16"/>
      <c r="M92" s="16"/>
    </row>
    <row r="93" spans="1:19" x14ac:dyDescent="0.3">
      <c r="A93" s="15" t="s">
        <v>39</v>
      </c>
      <c r="B93" s="1">
        <f t="shared" ref="B93:M93" si="57">B47/B$50</f>
        <v>0.23412599787253083</v>
      </c>
      <c r="C93" s="1">
        <f t="shared" si="57"/>
        <v>0.2712552149167955</v>
      </c>
      <c r="D93" s="1">
        <f t="shared" si="57"/>
        <v>0.30652261317887231</v>
      </c>
      <c r="E93" s="1">
        <f t="shared" si="57"/>
        <v>0.3706227964426943</v>
      </c>
      <c r="F93" s="1">
        <f t="shared" si="57"/>
        <v>0.40973815987288087</v>
      </c>
      <c r="G93" s="1">
        <f t="shared" si="57"/>
        <v>0.45899157086475056</v>
      </c>
      <c r="H93" s="1">
        <f t="shared" si="57"/>
        <v>0.46843010724872824</v>
      </c>
      <c r="I93" s="1">
        <f t="shared" si="57"/>
        <v>0.45573057659397209</v>
      </c>
      <c r="J93" s="1">
        <f t="shared" si="57"/>
        <v>0.47546156194268641</v>
      </c>
      <c r="K93" s="1">
        <f t="shared" si="57"/>
        <v>0.49103143421353218</v>
      </c>
      <c r="L93" s="1">
        <f t="shared" si="57"/>
        <v>0.49776109354718828</v>
      </c>
      <c r="M93" s="1">
        <f t="shared" si="57"/>
        <v>0.54497083184643191</v>
      </c>
      <c r="O93" s="1">
        <f t="shared" ref="O93:S96" si="58">O47/O$50</f>
        <v>0.77626505670573909</v>
      </c>
      <c r="P93" s="1">
        <f t="shared" si="58"/>
        <v>0.73008634233312997</v>
      </c>
      <c r="Q93" s="1">
        <f t="shared" si="58"/>
        <v>0.66971171950386077</v>
      </c>
      <c r="R93" s="1">
        <f t="shared" si="58"/>
        <v>0.68826867876343156</v>
      </c>
      <c r="S93" s="1">
        <f t="shared" si="58"/>
        <v>0.75868513920362279</v>
      </c>
    </row>
    <row r="94" spans="1:19" x14ac:dyDescent="0.3">
      <c r="A94" t="s">
        <v>40</v>
      </c>
      <c r="B94" s="1">
        <f t="shared" ref="B94:M94" si="59">B48/B$50</f>
        <v>0.55190654318789611</v>
      </c>
      <c r="C94" s="1">
        <f t="shared" si="59"/>
        <v>0.50793105797764226</v>
      </c>
      <c r="D94" s="1">
        <f t="shared" si="59"/>
        <v>0.47392321708080937</v>
      </c>
      <c r="E94" s="1">
        <f t="shared" si="59"/>
        <v>0.42065040641654239</v>
      </c>
      <c r="F94" s="1">
        <f t="shared" si="59"/>
        <v>0.38567050648751316</v>
      </c>
      <c r="G94" s="1">
        <f t="shared" si="59"/>
        <v>0.35167711378721328</v>
      </c>
      <c r="H94" s="1">
        <f t="shared" si="59"/>
        <v>0.32899277221935974</v>
      </c>
      <c r="I94" s="1">
        <f t="shared" si="59"/>
        <v>0.32172650733018038</v>
      </c>
      <c r="J94" s="1">
        <f t="shared" si="59"/>
        <v>0.28231612886183116</v>
      </c>
      <c r="K94" s="1">
        <f t="shared" si="59"/>
        <v>0.26703568783936193</v>
      </c>
      <c r="L94" s="1">
        <f t="shared" si="59"/>
        <v>0.25770960462323139</v>
      </c>
      <c r="M94" s="1">
        <f t="shared" si="59"/>
        <v>0.24210985928170983</v>
      </c>
      <c r="O94" s="1">
        <f t="shared" si="58"/>
        <v>0</v>
      </c>
      <c r="P94" s="1">
        <f t="shared" si="58"/>
        <v>0</v>
      </c>
      <c r="Q94" s="1">
        <f t="shared" si="58"/>
        <v>0</v>
      </c>
      <c r="R94" s="1">
        <f t="shared" si="58"/>
        <v>0</v>
      </c>
      <c r="S94" s="1">
        <f t="shared" si="58"/>
        <v>0</v>
      </c>
    </row>
    <row r="95" spans="1:19" x14ac:dyDescent="0.3">
      <c r="A95" t="s">
        <v>3</v>
      </c>
      <c r="B95" s="1">
        <f t="shared" ref="B95:M95" si="60">B49/B$50</f>
        <v>0.2139674589395732</v>
      </c>
      <c r="C95" s="1">
        <f t="shared" si="60"/>
        <v>0.22081372710556221</v>
      </c>
      <c r="D95" s="1">
        <f t="shared" si="60"/>
        <v>0.21955416974031833</v>
      </c>
      <c r="E95" s="1">
        <f t="shared" si="60"/>
        <v>0.20872679714076339</v>
      </c>
      <c r="F95" s="1">
        <f t="shared" si="60"/>
        <v>0.20459133363960599</v>
      </c>
      <c r="G95" s="1">
        <f t="shared" si="60"/>
        <v>0.18933131534803604</v>
      </c>
      <c r="H95" s="1">
        <f t="shared" si="60"/>
        <v>0.20257712053191196</v>
      </c>
      <c r="I95" s="1">
        <f t="shared" si="60"/>
        <v>0.22254291607584745</v>
      </c>
      <c r="J95" s="1">
        <f t="shared" si="60"/>
        <v>0.2422223091954824</v>
      </c>
      <c r="K95" s="1">
        <f t="shared" si="60"/>
        <v>0.2419328779471058</v>
      </c>
      <c r="L95" s="1">
        <f t="shared" si="60"/>
        <v>0.24452930182958027</v>
      </c>
      <c r="M95" s="1">
        <f t="shared" si="60"/>
        <v>0.21291930887185828</v>
      </c>
      <c r="O95" s="1">
        <f t="shared" si="58"/>
        <v>0.22373494329426097</v>
      </c>
      <c r="P95" s="1">
        <f t="shared" si="58"/>
        <v>0.26991365766687009</v>
      </c>
      <c r="Q95" s="1">
        <f t="shared" si="58"/>
        <v>0.33028828049613917</v>
      </c>
      <c r="R95" s="1">
        <f t="shared" si="58"/>
        <v>0.31173132123656849</v>
      </c>
      <c r="S95" s="1">
        <f t="shared" si="58"/>
        <v>0.24131486079637712</v>
      </c>
    </row>
    <row r="96" spans="1:19" x14ac:dyDescent="0.3">
      <c r="A96" t="s">
        <v>4</v>
      </c>
      <c r="B96" s="1">
        <f t="shared" ref="B96:M96" si="61">B50/B$50</f>
        <v>1</v>
      </c>
      <c r="C96" s="1">
        <f t="shared" si="61"/>
        <v>1</v>
      </c>
      <c r="D96" s="1">
        <f t="shared" si="61"/>
        <v>1</v>
      </c>
      <c r="E96" s="1">
        <f t="shared" si="61"/>
        <v>1</v>
      </c>
      <c r="F96" s="1">
        <f t="shared" si="61"/>
        <v>1</v>
      </c>
      <c r="G96" s="1">
        <f t="shared" si="61"/>
        <v>1</v>
      </c>
      <c r="H96" s="1">
        <f t="shared" si="61"/>
        <v>1</v>
      </c>
      <c r="I96" s="1">
        <f t="shared" si="61"/>
        <v>1</v>
      </c>
      <c r="J96" s="1">
        <f t="shared" si="61"/>
        <v>1</v>
      </c>
      <c r="K96" s="1">
        <f t="shared" si="61"/>
        <v>1</v>
      </c>
      <c r="L96" s="1">
        <f t="shared" si="61"/>
        <v>1</v>
      </c>
      <c r="M96" s="1">
        <f t="shared" si="61"/>
        <v>1</v>
      </c>
      <c r="O96" s="1">
        <f t="shared" si="58"/>
        <v>1</v>
      </c>
      <c r="P96" s="1">
        <f t="shared" si="58"/>
        <v>1</v>
      </c>
      <c r="Q96" s="1">
        <f t="shared" si="58"/>
        <v>1</v>
      </c>
      <c r="R96" s="1">
        <f t="shared" si="58"/>
        <v>1</v>
      </c>
      <c r="S96" s="1">
        <f t="shared" si="58"/>
        <v>1</v>
      </c>
    </row>
    <row r="98" spans="1:19" x14ac:dyDescent="0.3">
      <c r="A98" s="3" t="s">
        <v>5</v>
      </c>
    </row>
    <row r="99" spans="1:19" x14ac:dyDescent="0.3">
      <c r="A99" t="s">
        <v>6</v>
      </c>
      <c r="B99" s="1"/>
      <c r="C99" s="1"/>
      <c r="D99" s="1"/>
      <c r="E99" s="1"/>
      <c r="F99" s="1"/>
      <c r="G99" s="1"/>
      <c r="H99" s="1">
        <f t="shared" ref="H99:M99" si="62">H53/H$50</f>
        <v>0.25435549794095602</v>
      </c>
      <c r="I99" s="1">
        <f t="shared" si="62"/>
        <v>0.24541428889533928</v>
      </c>
      <c r="J99" s="1">
        <f t="shared" si="62"/>
        <v>0.23640630573404209</v>
      </c>
      <c r="K99" s="1">
        <f t="shared" si="62"/>
        <v>0.22956337742048685</v>
      </c>
      <c r="L99" s="1">
        <f t="shared" si="62"/>
        <v>0.22475884763910356</v>
      </c>
      <c r="M99" s="1">
        <f t="shared" si="62"/>
        <v>0.23249414855846462</v>
      </c>
      <c r="O99" s="1">
        <f t="shared" ref="O99:S104" si="63">O53/O$50</f>
        <v>0.44936017573102166</v>
      </c>
      <c r="P99" s="1">
        <f t="shared" si="63"/>
        <v>0.45526710315607588</v>
      </c>
      <c r="Q99" s="1">
        <f t="shared" si="63"/>
        <v>0.41547656907443797</v>
      </c>
      <c r="R99" s="1">
        <f t="shared" si="63"/>
        <v>0.41597819109685286</v>
      </c>
      <c r="S99" s="1">
        <f t="shared" si="63"/>
        <v>0.36921456972192274</v>
      </c>
    </row>
    <row r="100" spans="1:19" x14ac:dyDescent="0.3">
      <c r="A100" t="s">
        <v>8</v>
      </c>
      <c r="B100" s="1"/>
      <c r="C100" s="1"/>
      <c r="D100" s="1"/>
      <c r="E100" s="1"/>
      <c r="F100" s="1"/>
      <c r="G100" s="1"/>
      <c r="H100" s="1">
        <f t="shared" ref="H100:M100" si="64">H54/H$50</f>
        <v>0.10904626822883334</v>
      </c>
      <c r="I100" s="1">
        <f t="shared" si="64"/>
        <v>0.11004535893509532</v>
      </c>
      <c r="J100" s="1">
        <f t="shared" si="64"/>
        <v>6.4260737545983979E-2</v>
      </c>
      <c r="K100" s="1">
        <f t="shared" si="64"/>
        <v>7.239795896462263E-2</v>
      </c>
      <c r="L100" s="1">
        <f t="shared" si="64"/>
        <v>6.5207813821221414E-2</v>
      </c>
      <c r="M100" s="1">
        <f t="shared" si="64"/>
        <v>7.9329613466773016E-2</v>
      </c>
      <c r="O100" s="1">
        <f t="shared" si="63"/>
        <v>3.9247528806138934E-4</v>
      </c>
      <c r="P100" s="1">
        <f t="shared" si="63"/>
        <v>4.2398477472639024E-3</v>
      </c>
      <c r="Q100" s="1">
        <f t="shared" si="63"/>
        <v>1.5864699110098735E-2</v>
      </c>
      <c r="R100" s="1">
        <f t="shared" si="63"/>
        <v>0.1955748489137272</v>
      </c>
      <c r="S100" s="1">
        <f t="shared" si="63"/>
        <v>0.23043727948801299</v>
      </c>
    </row>
    <row r="101" spans="1:19" x14ac:dyDescent="0.3">
      <c r="A101" t="s">
        <v>77</v>
      </c>
      <c r="B101" s="1"/>
      <c r="C101" s="1"/>
      <c r="D101" s="1"/>
      <c r="E101" s="1"/>
      <c r="F101" s="1"/>
      <c r="G101" s="1"/>
      <c r="H101" s="1"/>
      <c r="I101" s="1"/>
      <c r="J101" s="1"/>
      <c r="K101" s="1"/>
      <c r="L101" s="1"/>
      <c r="M101" s="1"/>
      <c r="O101" s="1">
        <f t="shared" si="63"/>
        <v>0.14407847921731165</v>
      </c>
      <c r="P101" s="1">
        <f t="shared" si="63"/>
        <v>0.15155303489490143</v>
      </c>
      <c r="Q101" s="1">
        <f t="shared" si="63"/>
        <v>0.16606167657800106</v>
      </c>
      <c r="R101" s="1">
        <f t="shared" si="63"/>
        <v>6.2878663848923766E-2</v>
      </c>
      <c r="S101" s="1">
        <f t="shared" si="63"/>
        <v>7.3392199348505577E-2</v>
      </c>
    </row>
    <row r="102" spans="1:19" x14ac:dyDescent="0.3">
      <c r="A102" t="s">
        <v>31</v>
      </c>
      <c r="B102" s="1"/>
      <c r="C102" s="1"/>
      <c r="D102" s="1"/>
      <c r="E102" s="1"/>
      <c r="F102" s="1"/>
      <c r="G102" s="1"/>
      <c r="H102" s="1"/>
      <c r="I102" s="1"/>
      <c r="J102" s="1"/>
      <c r="K102" s="1"/>
      <c r="L102" s="1"/>
      <c r="M102" s="1"/>
      <c r="O102" s="1">
        <f t="shared" si="63"/>
        <v>0.21397912899102073</v>
      </c>
      <c r="P102" s="1">
        <f t="shared" si="63"/>
        <v>0.18190991432391529</v>
      </c>
      <c r="Q102" s="1">
        <f t="shared" si="63"/>
        <v>0.14946542823187589</v>
      </c>
      <c r="R102" s="1">
        <f t="shared" si="63"/>
        <v>0.14883849052120349</v>
      </c>
      <c r="S102" s="1">
        <f t="shared" si="63"/>
        <v>0.1287243403788996</v>
      </c>
    </row>
    <row r="103" spans="1:19" x14ac:dyDescent="0.3">
      <c r="A103" t="s">
        <v>32</v>
      </c>
      <c r="B103" s="1"/>
      <c r="C103" s="1"/>
      <c r="D103" s="1"/>
      <c r="E103" s="1"/>
      <c r="F103" s="1"/>
      <c r="G103" s="1"/>
      <c r="H103" s="1">
        <f t="shared" ref="H103:M103" si="65">H57/H$50</f>
        <v>6.4993425810295991E-2</v>
      </c>
      <c r="I103" s="1">
        <f t="shared" si="65"/>
        <v>6.8732696708265428E-2</v>
      </c>
      <c r="J103" s="1">
        <f t="shared" si="65"/>
        <v>6.5293789909064981E-2</v>
      </c>
      <c r="K103" s="1">
        <f t="shared" si="65"/>
        <v>6.6577017540331379E-2</v>
      </c>
      <c r="L103" s="1">
        <f t="shared" si="65"/>
        <v>7.3185365512115519E-2</v>
      </c>
      <c r="M103" s="1">
        <f t="shared" si="65"/>
        <v>7.4178339865034498E-2</v>
      </c>
      <c r="O103" s="1">
        <f t="shared" si="63"/>
        <v>9.5659844190146379E-2</v>
      </c>
      <c r="P103" s="1">
        <f t="shared" si="63"/>
        <v>9.9824740171303522E-2</v>
      </c>
      <c r="Q103" s="1">
        <f t="shared" si="63"/>
        <v>0.11423947264626391</v>
      </c>
      <c r="R103" s="1">
        <f t="shared" si="63"/>
        <v>0.11947450775467659</v>
      </c>
      <c r="S103" s="1">
        <f t="shared" si="63"/>
        <v>0.11696547354786704</v>
      </c>
    </row>
    <row r="104" spans="1:19" x14ac:dyDescent="0.3">
      <c r="A104" t="s">
        <v>33</v>
      </c>
      <c r="B104" s="1"/>
      <c r="C104" s="1"/>
      <c r="D104" s="1"/>
      <c r="E104" s="1"/>
      <c r="F104" s="1"/>
      <c r="G104" s="1"/>
      <c r="H104" s="1"/>
      <c r="I104" s="1"/>
      <c r="J104" s="1"/>
      <c r="K104" s="1"/>
      <c r="L104" s="1"/>
      <c r="M104" s="1"/>
      <c r="O104" s="1">
        <f t="shared" si="63"/>
        <v>2.6167689104011405E-2</v>
      </c>
      <c r="P104" s="1">
        <f t="shared" si="63"/>
        <v>3.2869581076186774E-2</v>
      </c>
      <c r="Q104" s="1">
        <f t="shared" si="63"/>
        <v>3.6831644162992019E-2</v>
      </c>
      <c r="R104" s="1">
        <f t="shared" si="63"/>
        <v>3.2675710146210381E-2</v>
      </c>
      <c r="S104" s="1">
        <f t="shared" si="63"/>
        <v>3.9701912796211047E-2</v>
      </c>
    </row>
    <row r="105" spans="1:19" x14ac:dyDescent="0.3">
      <c r="A105" t="s">
        <v>7</v>
      </c>
      <c r="B105" s="1"/>
      <c r="C105" s="1"/>
      <c r="D105" s="1"/>
      <c r="E105" s="1"/>
      <c r="F105" s="1"/>
      <c r="G105" s="1"/>
      <c r="H105" s="1">
        <f t="shared" ref="H105:M108" si="66">H59/H$50</f>
        <v>0</v>
      </c>
      <c r="I105" s="1">
        <f t="shared" si="66"/>
        <v>0</v>
      </c>
      <c r="J105" s="1">
        <f t="shared" si="66"/>
        <v>0</v>
      </c>
      <c r="K105" s="1">
        <f t="shared" si="66"/>
        <v>3.2015177833601971E-2</v>
      </c>
      <c r="L105" s="1">
        <f t="shared" si="66"/>
        <v>2.9135406175439353E-2</v>
      </c>
      <c r="M105" s="1">
        <f t="shared" si="66"/>
        <v>1.9918257926722225E-2</v>
      </c>
      <c r="O105" s="1"/>
      <c r="P105" s="1"/>
      <c r="Q105" s="1"/>
      <c r="R105" s="1"/>
      <c r="S105" s="1"/>
    </row>
    <row r="106" spans="1:19" x14ac:dyDescent="0.3">
      <c r="A106" t="s">
        <v>9</v>
      </c>
      <c r="B106" s="1"/>
      <c r="C106" s="1"/>
      <c r="D106" s="1"/>
      <c r="E106" s="1"/>
      <c r="F106" s="1"/>
      <c r="G106" s="1"/>
      <c r="H106" s="1">
        <f t="shared" si="66"/>
        <v>2.2227502286585356E-2</v>
      </c>
      <c r="I106" s="1">
        <f t="shared" si="66"/>
        <v>2.2539353720079862E-2</v>
      </c>
      <c r="J106" s="1">
        <f t="shared" si="66"/>
        <v>2.1978799094841611E-2</v>
      </c>
      <c r="K106" s="1">
        <f t="shared" si="66"/>
        <v>2.1828530341092254E-2</v>
      </c>
      <c r="L106" s="1">
        <f t="shared" si="66"/>
        <v>2.0117304263993836E-2</v>
      </c>
      <c r="M106" s="1">
        <f t="shared" si="66"/>
        <v>2.2322185607533528E-2</v>
      </c>
      <c r="O106" s="1">
        <f t="shared" ref="O106:S106" si="67">O60/O$50</f>
        <v>4.6672520480279908E-2</v>
      </c>
      <c r="P106" s="1">
        <f t="shared" si="67"/>
        <v>4.3786650973646743E-2</v>
      </c>
      <c r="Q106" s="1">
        <f t="shared" si="67"/>
        <v>4.2175673327863109E-2</v>
      </c>
      <c r="R106" s="1">
        <f t="shared" si="67"/>
        <v>4.3166000874617312E-2</v>
      </c>
      <c r="S106" s="1">
        <f t="shared" si="67"/>
        <v>4.0073311695049865E-2</v>
      </c>
    </row>
    <row r="107" spans="1:19" x14ac:dyDescent="0.3">
      <c r="A107" t="s">
        <v>3</v>
      </c>
      <c r="B107" s="1"/>
      <c r="C107" s="1"/>
      <c r="D107" s="1"/>
      <c r="E107" s="1"/>
      <c r="F107" s="1"/>
      <c r="G107" s="1"/>
      <c r="H107" s="1">
        <f t="shared" si="66"/>
        <v>0.15794114298915626</v>
      </c>
      <c r="I107" s="1">
        <f t="shared" si="66"/>
        <v>0.17942786445220985</v>
      </c>
      <c r="J107" s="1">
        <f t="shared" si="66"/>
        <v>0.18835310230962432</v>
      </c>
      <c r="K107" s="1">
        <f t="shared" si="66"/>
        <v>0.14807019748040912</v>
      </c>
      <c r="L107" s="1">
        <f t="shared" si="66"/>
        <v>0.1470644311712653</v>
      </c>
      <c r="M107" s="1">
        <f t="shared" si="66"/>
        <v>0.15076060741088029</v>
      </c>
      <c r="O107" s="1"/>
      <c r="P107" s="1"/>
      <c r="Q107" s="1"/>
      <c r="R107" s="1"/>
      <c r="S107" s="1"/>
    </row>
    <row r="108" spans="1:19" x14ac:dyDescent="0.3">
      <c r="A108" t="s">
        <v>10</v>
      </c>
      <c r="B108" s="1"/>
      <c r="C108" s="1"/>
      <c r="D108" s="1"/>
      <c r="E108" s="1"/>
      <c r="F108" s="1"/>
      <c r="G108" s="1"/>
      <c r="H108" s="1">
        <f t="shared" si="66"/>
        <v>0.60856383725582697</v>
      </c>
      <c r="I108" s="1">
        <f t="shared" si="66"/>
        <v>0.62615956271098983</v>
      </c>
      <c r="J108" s="1">
        <f t="shared" si="66"/>
        <v>0.57629273459355701</v>
      </c>
      <c r="K108" s="1">
        <f t="shared" si="66"/>
        <v>0.57045225958054424</v>
      </c>
      <c r="L108" s="1">
        <f t="shared" si="66"/>
        <v>0.55946916858313889</v>
      </c>
      <c r="M108" s="1">
        <f t="shared" si="66"/>
        <v>0.57900315283540815</v>
      </c>
      <c r="O108" s="1">
        <f t="shared" ref="O108:S108" si="68">O62/O$50</f>
        <v>0.97631031300185311</v>
      </c>
      <c r="P108" s="1">
        <f t="shared" si="68"/>
        <v>0.96945087234329352</v>
      </c>
      <c r="Q108" s="1">
        <f t="shared" si="68"/>
        <v>0.94011516313153265</v>
      </c>
      <c r="R108" s="1">
        <f t="shared" si="68"/>
        <v>1.0185864131562117</v>
      </c>
      <c r="S108" s="1">
        <f t="shared" si="68"/>
        <v>0.99850908697646856</v>
      </c>
    </row>
    <row r="109" spans="1:19" x14ac:dyDescent="0.3">
      <c r="A109" t="s">
        <v>0</v>
      </c>
      <c r="H109" s="1">
        <f>H63/H50</f>
        <v>0.39143616274417303</v>
      </c>
      <c r="I109" s="1">
        <f t="shared" ref="I109:L109" si="69">I63/I50</f>
        <v>0.37384043728901023</v>
      </c>
      <c r="J109" s="1">
        <f t="shared" si="69"/>
        <v>0.42370726540644305</v>
      </c>
      <c r="K109" s="1">
        <f t="shared" si="69"/>
        <v>0.42954774041945576</v>
      </c>
      <c r="L109" s="1">
        <f t="shared" si="69"/>
        <v>0.44053083141686106</v>
      </c>
      <c r="M109" s="1">
        <f>M63/M50</f>
        <v>0.42099684716459185</v>
      </c>
      <c r="O109" s="1">
        <f t="shared" ref="O109:S109" si="70">O63/O50</f>
        <v>2.3689686998146931E-2</v>
      </c>
      <c r="P109" s="1">
        <f t="shared" si="70"/>
        <v>3.054912765670649E-2</v>
      </c>
      <c r="Q109" s="1">
        <f t="shared" si="70"/>
        <v>5.9884836868467309E-2</v>
      </c>
      <c r="R109" s="1">
        <f t="shared" si="70"/>
        <v>-1.8586413156211654E-2</v>
      </c>
      <c r="S109" s="1">
        <f t="shared" si="70"/>
        <v>1.4909130235314367E-3</v>
      </c>
    </row>
    <row r="111" spans="1:19" x14ac:dyDescent="0.3">
      <c r="A111" s="3" t="s">
        <v>11</v>
      </c>
    </row>
    <row r="112" spans="1:19" x14ac:dyDescent="0.3">
      <c r="A112" t="s">
        <v>12</v>
      </c>
      <c r="F112" s="1"/>
      <c r="G112" s="1"/>
      <c r="H112" s="1">
        <f t="shared" ref="H112:M115" si="71">H66/H$50</f>
        <v>9.4906246871924699E-2</v>
      </c>
      <c r="I112" s="1">
        <f t="shared" si="71"/>
        <v>7.7241871913194565E-2</v>
      </c>
      <c r="J112" s="1">
        <f t="shared" si="71"/>
        <v>8.4775367937246215E-2</v>
      </c>
      <c r="K112" s="1">
        <f t="shared" si="71"/>
        <v>8.4767459491241579E-2</v>
      </c>
      <c r="L112" s="1">
        <f t="shared" si="71"/>
        <v>7.1104265071012709E-2</v>
      </c>
      <c r="M112" s="1">
        <f t="shared" si="71"/>
        <v>7.3491503384802689E-2</v>
      </c>
      <c r="O112" s="1">
        <f>O66/O$50</f>
        <v>0</v>
      </c>
      <c r="P112" s="1">
        <f>P66/P$50</f>
        <v>0</v>
      </c>
      <c r="Q112" s="1">
        <f>Q66/Q$50</f>
        <v>0.11556618058278643</v>
      </c>
      <c r="R112" s="1">
        <f>R66/R$50</f>
        <v>0.14309185501093366</v>
      </c>
      <c r="S112" s="1">
        <f>S66/S$50</f>
        <v>0.24009994575441287</v>
      </c>
    </row>
    <row r="113" spans="1:19" x14ac:dyDescent="0.3">
      <c r="A113" t="s">
        <v>13</v>
      </c>
      <c r="F113" s="1"/>
      <c r="G113" s="1"/>
      <c r="H113" s="1">
        <f t="shared" si="71"/>
        <v>5.3358874676753119E-2</v>
      </c>
      <c r="I113" s="1">
        <f t="shared" si="71"/>
        <v>3.51276207177844E-2</v>
      </c>
      <c r="J113" s="1">
        <f t="shared" si="71"/>
        <v>8.1403712783725921E-2</v>
      </c>
      <c r="K113" s="1">
        <f t="shared" si="71"/>
        <v>7.9674135744986718E-2</v>
      </c>
      <c r="L113" s="1">
        <f t="shared" si="71"/>
        <v>9.1915269482040818E-2</v>
      </c>
      <c r="M113" s="1">
        <f t="shared" si="71"/>
        <v>7.5895431065614E-2</v>
      </c>
      <c r="O113" s="1"/>
      <c r="P113" s="1"/>
      <c r="Q113" s="1"/>
      <c r="R113" s="1"/>
      <c r="S113" s="1"/>
    </row>
    <row r="114" spans="1:19" x14ac:dyDescent="0.3">
      <c r="A114" t="s">
        <v>14</v>
      </c>
      <c r="F114" s="1"/>
      <c r="G114" s="1"/>
      <c r="H114" s="1">
        <f t="shared" si="71"/>
        <v>5.9922161040369421E-3</v>
      </c>
      <c r="I114" s="1">
        <f t="shared" si="71"/>
        <v>5.8245636296839383E-3</v>
      </c>
      <c r="J114" s="1">
        <f t="shared" si="71"/>
        <v>5.2344031152962902E-3</v>
      </c>
      <c r="K114" s="1">
        <f t="shared" si="71"/>
        <v>6.1847502633094716E-3</v>
      </c>
      <c r="L114" s="1">
        <f t="shared" si="71"/>
        <v>1.1792902499582595E-2</v>
      </c>
      <c r="M114" s="1">
        <f t="shared" si="71"/>
        <v>9.2722924831293123E-3</v>
      </c>
      <c r="O114" s="1">
        <f t="shared" ref="O114:S116" si="72">O68/O$50</f>
        <v>0</v>
      </c>
      <c r="P114" s="1">
        <f t="shared" si="72"/>
        <v>0</v>
      </c>
      <c r="Q114" s="1">
        <f t="shared" si="72"/>
        <v>7.1047069871720001E-3</v>
      </c>
      <c r="R114" s="1">
        <f t="shared" si="72"/>
        <v>5.2672235467346859E-3</v>
      </c>
      <c r="S114" s="1">
        <f t="shared" si="72"/>
        <v>1.1293044483336392E-2</v>
      </c>
    </row>
    <row r="115" spans="1:19" x14ac:dyDescent="0.3">
      <c r="A115" t="s">
        <v>15</v>
      </c>
      <c r="F115" s="1"/>
      <c r="G115" s="1"/>
      <c r="H115" s="1">
        <f t="shared" si="71"/>
        <v>8.691126323781366E-2</v>
      </c>
      <c r="I115" s="1">
        <f t="shared" si="71"/>
        <v>7.8256901731396808E-2</v>
      </c>
      <c r="J115" s="1">
        <f t="shared" si="71"/>
        <v>0.1948564516346894</v>
      </c>
      <c r="K115" s="1">
        <f t="shared" si="71"/>
        <v>0.23683955420085093</v>
      </c>
      <c r="L115" s="1">
        <f t="shared" si="71"/>
        <v>0.25042575307937159</v>
      </c>
      <c r="M115" s="1">
        <f t="shared" si="71"/>
        <v>0.25962418952762073</v>
      </c>
      <c r="O115" s="1">
        <f t="shared" si="72"/>
        <v>0</v>
      </c>
      <c r="P115" s="1">
        <f t="shared" si="72"/>
        <v>0</v>
      </c>
      <c r="Q115" s="1">
        <f t="shared" si="72"/>
        <v>3.8189349948498708E-3</v>
      </c>
      <c r="R115" s="1">
        <f t="shared" si="72"/>
        <v>7.7835055500789563E-2</v>
      </c>
      <c r="S115" s="1">
        <f t="shared" si="72"/>
        <v>0.11697806334104802</v>
      </c>
    </row>
    <row r="116" spans="1:19" x14ac:dyDescent="0.3">
      <c r="A116" t="s">
        <v>35</v>
      </c>
      <c r="F116" s="1"/>
      <c r="G116" s="1"/>
      <c r="O116" s="1">
        <f t="shared" si="72"/>
        <v>1.4817944549256534E-3</v>
      </c>
      <c r="P116" s="1">
        <f t="shared" si="72"/>
        <v>4.9662176024423627E-3</v>
      </c>
      <c r="Q116" s="1">
        <f t="shared" si="72"/>
        <v>5.9825848539450093E-3</v>
      </c>
      <c r="R116" s="1">
        <f t="shared" si="72"/>
        <v>3.2410771955835707E-2</v>
      </c>
      <c r="S116" s="1">
        <f t="shared" si="72"/>
        <v>4.7318737670702153E-2</v>
      </c>
    </row>
    <row r="117" spans="1:19" x14ac:dyDescent="0.3">
      <c r="A117" t="s">
        <v>23</v>
      </c>
      <c r="F117" s="1"/>
      <c r="G117" s="1"/>
      <c r="H117" s="1">
        <f t="shared" ref="H117:M121" si="73">H71/H$50</f>
        <v>0</v>
      </c>
      <c r="I117" s="1">
        <f t="shared" si="73"/>
        <v>0</v>
      </c>
      <c r="J117" s="1">
        <f t="shared" si="73"/>
        <v>1.4812506717878079E-2</v>
      </c>
      <c r="K117" s="1">
        <f t="shared" si="73"/>
        <v>0</v>
      </c>
      <c r="L117" s="1">
        <f t="shared" si="73"/>
        <v>0</v>
      </c>
      <c r="M117" s="1">
        <f t="shared" si="73"/>
        <v>0</v>
      </c>
      <c r="O117" s="1"/>
      <c r="P117" s="1"/>
      <c r="Q117" s="1"/>
      <c r="R117" s="1"/>
      <c r="S117" s="1"/>
    </row>
    <row r="118" spans="1:19" x14ac:dyDescent="0.3">
      <c r="A118" t="s">
        <v>16</v>
      </c>
      <c r="F118" s="1"/>
      <c r="G118" s="1"/>
      <c r="H118" s="1">
        <f t="shared" si="73"/>
        <v>0</v>
      </c>
      <c r="I118" s="1">
        <f t="shared" si="73"/>
        <v>0</v>
      </c>
      <c r="J118" s="1">
        <f t="shared" si="73"/>
        <v>8.8175493037780557E-3</v>
      </c>
      <c r="K118" s="1">
        <f t="shared" si="73"/>
        <v>-0.18808916977241158</v>
      </c>
      <c r="L118" s="1">
        <f t="shared" si="73"/>
        <v>4.1622008822056217E-2</v>
      </c>
      <c r="M118" s="1">
        <f t="shared" si="73"/>
        <v>1.7170912005795022E-3</v>
      </c>
      <c r="O118" s="1"/>
      <c r="P118" s="1"/>
      <c r="Q118" s="1"/>
      <c r="R118" s="1"/>
      <c r="S118" s="1"/>
    </row>
    <row r="119" spans="1:19" x14ac:dyDescent="0.3">
      <c r="A119" t="s">
        <v>17</v>
      </c>
      <c r="F119" s="1"/>
      <c r="G119" s="1"/>
      <c r="H119" s="1">
        <f t="shared" si="73"/>
        <v>0</v>
      </c>
      <c r="I119" s="1">
        <f t="shared" si="73"/>
        <v>0</v>
      </c>
      <c r="J119" s="1">
        <f t="shared" si="73"/>
        <v>5.26612677054051E-2</v>
      </c>
      <c r="K119" s="1">
        <f t="shared" si="73"/>
        <v>0.14297687373415424</v>
      </c>
      <c r="L119" s="1">
        <f t="shared" si="73"/>
        <v>-1.0058652131996918E-2</v>
      </c>
      <c r="M119" s="1">
        <f t="shared" si="73"/>
        <v>0</v>
      </c>
      <c r="O119" s="1"/>
      <c r="P119" s="1"/>
      <c r="Q119" s="1"/>
      <c r="R119" s="1"/>
      <c r="S119" s="1"/>
    </row>
    <row r="120" spans="1:19" x14ac:dyDescent="0.3">
      <c r="A120" t="s">
        <v>18</v>
      </c>
      <c r="F120" s="1"/>
      <c r="G120" s="1"/>
      <c r="H120" s="1">
        <f t="shared" si="73"/>
        <v>0</v>
      </c>
      <c r="I120" s="1">
        <f t="shared" si="73"/>
        <v>0.27261613939716123</v>
      </c>
      <c r="J120" s="1">
        <f t="shared" si="73"/>
        <v>9.2096211455143115E-2</v>
      </c>
      <c r="K120" s="1">
        <f t="shared" si="73"/>
        <v>-1.4188544721709963E-2</v>
      </c>
      <c r="L120" s="1">
        <f t="shared" si="73"/>
        <v>3.4685007351713514E-4</v>
      </c>
      <c r="M120" s="1">
        <f t="shared" si="73"/>
        <v>3.4341824011590048E-4</v>
      </c>
      <c r="O120" s="1">
        <f t="shared" ref="O120:S123" si="74">O74/O$50</f>
        <v>5.5347025316412245E-2</v>
      </c>
      <c r="P120" s="1">
        <f t="shared" si="74"/>
        <v>1.5684208354408976E-2</v>
      </c>
      <c r="Q120" s="1">
        <f t="shared" si="74"/>
        <v>0</v>
      </c>
      <c r="R120" s="1">
        <f t="shared" si="74"/>
        <v>0</v>
      </c>
      <c r="S120" s="1">
        <f t="shared" si="74"/>
        <v>0</v>
      </c>
    </row>
    <row r="121" spans="1:19" x14ac:dyDescent="0.3">
      <c r="A121" t="s">
        <v>34</v>
      </c>
      <c r="F121" s="1"/>
      <c r="G121" s="1"/>
      <c r="H121" s="1">
        <f t="shared" si="73"/>
        <v>4.7857296401368862E-4</v>
      </c>
      <c r="I121" s="1">
        <f t="shared" si="73"/>
        <v>1.4072866685075118E-2</v>
      </c>
      <c r="J121" s="1">
        <f t="shared" si="73"/>
        <v>3.8434428468958771E-3</v>
      </c>
      <c r="K121" s="1">
        <f t="shared" si="73"/>
        <v>1.8190441950910212E-3</v>
      </c>
      <c r="L121" s="1">
        <f t="shared" si="73"/>
        <v>1.3874002940685406E-3</v>
      </c>
      <c r="M121" s="1">
        <f t="shared" si="73"/>
        <v>1.0302547203477014E-3</v>
      </c>
      <c r="O121" s="1">
        <f t="shared" si="74"/>
        <v>0</v>
      </c>
      <c r="P121" s="1">
        <f t="shared" si="74"/>
        <v>0</v>
      </c>
      <c r="Q121" s="1">
        <f t="shared" si="74"/>
        <v>0</v>
      </c>
      <c r="R121" s="1">
        <f t="shared" si="74"/>
        <v>9.9288740868986782E-3</v>
      </c>
      <c r="S121" s="1">
        <f t="shared" si="74"/>
        <v>7.7427228063008699E-4</v>
      </c>
    </row>
    <row r="122" spans="1:19" x14ac:dyDescent="0.3">
      <c r="A122" t="s">
        <v>36</v>
      </c>
      <c r="F122" s="1"/>
      <c r="G122" s="1"/>
      <c r="O122" s="1">
        <f t="shared" si="74"/>
        <v>0</v>
      </c>
      <c r="P122" s="1">
        <f t="shared" si="74"/>
        <v>0</v>
      </c>
      <c r="Q122" s="1">
        <f t="shared" si="74"/>
        <v>0</v>
      </c>
      <c r="R122" s="1">
        <f t="shared" si="74"/>
        <v>2.1605078619839877E-2</v>
      </c>
      <c r="S122" s="1">
        <f t="shared" si="74"/>
        <v>7.7804921858438012E-3</v>
      </c>
    </row>
    <row r="123" spans="1:19" x14ac:dyDescent="0.3">
      <c r="A123" t="s">
        <v>37</v>
      </c>
      <c r="F123" s="1"/>
      <c r="G123" s="1"/>
      <c r="H123" s="1"/>
      <c r="I123" s="1"/>
      <c r="J123" s="1"/>
      <c r="K123" s="1"/>
      <c r="L123" s="1"/>
      <c r="M123" s="1"/>
      <c r="O123" s="1">
        <f t="shared" si="74"/>
        <v>0</v>
      </c>
      <c r="P123" s="1">
        <f t="shared" si="74"/>
        <v>0</v>
      </c>
      <c r="Q123" s="1">
        <f t="shared" si="74"/>
        <v>0</v>
      </c>
      <c r="R123" s="1">
        <f t="shared" si="74"/>
        <v>0.2322624802284684</v>
      </c>
      <c r="S123" s="1">
        <f t="shared" si="74"/>
        <v>0</v>
      </c>
    </row>
    <row r="124" spans="1:19" x14ac:dyDescent="0.3">
      <c r="A124" t="s">
        <v>19</v>
      </c>
      <c r="F124" s="1"/>
      <c r="G124" s="1"/>
      <c r="H124" s="1">
        <f t="shared" ref="H124:M124" si="75">H78/H$50</f>
        <v>2.8714377840821318E-3</v>
      </c>
      <c r="I124" s="1">
        <f t="shared" si="75"/>
        <v>-8.5613496348367329E-3</v>
      </c>
      <c r="J124" s="1">
        <f t="shared" si="75"/>
        <v>2.1067760790392217E-3</v>
      </c>
      <c r="K124" s="1">
        <f t="shared" si="75"/>
        <v>7.2761767803640844E-4</v>
      </c>
      <c r="L124" s="1">
        <f t="shared" si="75"/>
        <v>4.8559010292398919E-3</v>
      </c>
      <c r="M124" s="1">
        <f t="shared" si="75"/>
        <v>6.1815283220862088E-3</v>
      </c>
      <c r="O124" s="1"/>
      <c r="P124" s="1"/>
      <c r="Q124" s="1"/>
      <c r="R124" s="1"/>
      <c r="S124" s="1"/>
    </row>
    <row r="125" spans="1:19" x14ac:dyDescent="0.3">
      <c r="A125" t="s">
        <v>38</v>
      </c>
      <c r="H125" s="1">
        <f t="shared" ref="H125:M126" si="76">H79/H$50</f>
        <v>0.24451861163862423</v>
      </c>
      <c r="I125" s="1">
        <f t="shared" si="76"/>
        <v>0.47457861443945937</v>
      </c>
      <c r="J125" s="1">
        <f t="shared" si="76"/>
        <v>0.54060768957909722</v>
      </c>
      <c r="K125" s="1">
        <f t="shared" si="76"/>
        <v>0.35071172081354884</v>
      </c>
      <c r="L125" s="1">
        <f t="shared" si="76"/>
        <v>0.46339169821889253</v>
      </c>
      <c r="M125" s="1">
        <f t="shared" si="76"/>
        <v>0.42755570894429601</v>
      </c>
      <c r="O125" s="1">
        <f>O79/O$50</f>
        <v>5.6828819771337899E-2</v>
      </c>
      <c r="P125" s="1">
        <f>P79/P$50</f>
        <v>2.0650425956851338E-2</v>
      </c>
      <c r="Q125" s="1">
        <f>Q79/Q$50</f>
        <v>0.13247240741875332</v>
      </c>
      <c r="R125" s="1">
        <f>R79/R$50</f>
        <v>0.52240133894950058</v>
      </c>
      <c r="S125" s="1">
        <f>S79/S$50</f>
        <v>0.42424455571597336</v>
      </c>
    </row>
    <row r="126" spans="1:19" x14ac:dyDescent="0.3">
      <c r="A126" t="s">
        <v>24</v>
      </c>
      <c r="B126" s="1">
        <f t="shared" ref="B126:G126" si="77">B80/B$50</f>
        <v>0.74055585329680917</v>
      </c>
      <c r="C126" s="1">
        <f t="shared" si="77"/>
        <v>0.6743535610134086</v>
      </c>
      <c r="D126" s="1">
        <f t="shared" si="77"/>
        <v>0.74348913706318698</v>
      </c>
      <c r="E126" s="1">
        <f t="shared" si="77"/>
        <v>0.72979754619609449</v>
      </c>
      <c r="F126" s="1">
        <f t="shared" si="77"/>
        <v>0.69936093130698862</v>
      </c>
      <c r="G126" s="1">
        <f t="shared" si="77"/>
        <v>0.81673666829023628</v>
      </c>
      <c r="H126" s="1">
        <f t="shared" si="76"/>
        <v>0.85308244889445128</v>
      </c>
      <c r="I126" s="1">
        <f t="shared" si="76"/>
        <v>1.100738177150449</v>
      </c>
      <c r="J126" s="1">
        <f t="shared" si="76"/>
        <v>1.1169004241726541</v>
      </c>
      <c r="K126" s="1">
        <f t="shared" si="76"/>
        <v>0.92116398039409308</v>
      </c>
      <c r="L126" s="1">
        <f t="shared" si="76"/>
        <v>1.0228608668020314</v>
      </c>
      <c r="M126" s="1">
        <f t="shared" si="76"/>
        <v>1.0065588617797041</v>
      </c>
      <c r="O126" s="1">
        <f>O80/O$50</f>
        <v>1.0331391327731909</v>
      </c>
      <c r="P126" s="1">
        <f>P80/P$50</f>
        <v>0.99010129830014482</v>
      </c>
      <c r="Q126" s="1">
        <f>Q80/Q$50</f>
        <v>1.0725875705502861</v>
      </c>
      <c r="R126" s="1">
        <f t="shared" ref="R126:S126" si="78">R80/R$50</f>
        <v>1.5409877521057123</v>
      </c>
      <c r="S126" s="1">
        <f t="shared" si="78"/>
        <v>1.4227536426924419</v>
      </c>
    </row>
    <row r="127" spans="1:19" x14ac:dyDescent="0.3">
      <c r="A127" t="s">
        <v>20</v>
      </c>
      <c r="B127" s="9">
        <f>B81/B50</f>
        <v>0.25944414670319088</v>
      </c>
      <c r="C127" s="9">
        <f t="shared" ref="C127:M127" si="79">C81/C50</f>
        <v>0.3256464389865914</v>
      </c>
      <c r="D127" s="9">
        <f t="shared" si="79"/>
        <v>0.25651086293681302</v>
      </c>
      <c r="E127" s="9">
        <f t="shared" si="79"/>
        <v>0.27020245380390556</v>
      </c>
      <c r="F127" s="9">
        <f t="shared" si="79"/>
        <v>0.30063906869301132</v>
      </c>
      <c r="G127" s="9">
        <f t="shared" si="79"/>
        <v>0.18326333170976378</v>
      </c>
      <c r="H127" s="9">
        <f t="shared" si="79"/>
        <v>0.14691755110554877</v>
      </c>
      <c r="I127" s="9">
        <f t="shared" si="79"/>
        <v>-0.10073817715044914</v>
      </c>
      <c r="J127" s="9">
        <f t="shared" si="79"/>
        <v>-0.1169004241726542</v>
      </c>
      <c r="K127" s="9">
        <f t="shared" si="79"/>
        <v>7.8836019605906915E-2</v>
      </c>
      <c r="L127" s="9">
        <f t="shared" si="79"/>
        <v>-2.2860866802031442E-2</v>
      </c>
      <c r="M127" s="9">
        <f t="shared" si="79"/>
        <v>-6.5588617797041806E-3</v>
      </c>
      <c r="O127" s="9">
        <f>O81/O50</f>
        <v>-3.3139132773190964E-2</v>
      </c>
      <c r="P127" s="9">
        <f t="shared" ref="P127:R127" si="80">P81/P50</f>
        <v>9.8987016998551506E-3</v>
      </c>
      <c r="Q127" s="9">
        <f t="shared" si="80"/>
        <v>-7.2587570550286001E-2</v>
      </c>
      <c r="R127" s="9">
        <f t="shared" si="80"/>
        <v>-0.54098775210571226</v>
      </c>
      <c r="S127" s="9">
        <f>S81/S50</f>
        <v>-0.42275364269244192</v>
      </c>
    </row>
    <row r="128" spans="1:19" x14ac:dyDescent="0.3">
      <c r="A128" t="s">
        <v>21</v>
      </c>
      <c r="B128" s="3"/>
      <c r="C128" s="3"/>
      <c r="D128" s="3"/>
      <c r="E128" s="3"/>
      <c r="F128" s="3"/>
      <c r="G128" s="3"/>
      <c r="H128" s="3"/>
      <c r="I128" s="3"/>
      <c r="J128" s="3"/>
      <c r="K128" s="3"/>
      <c r="L128" s="3"/>
      <c r="M128" s="3"/>
      <c r="O128" s="3"/>
      <c r="P128" s="3"/>
      <c r="Q128" s="3"/>
      <c r="R128" s="3"/>
      <c r="S128" s="3"/>
    </row>
    <row r="129" spans="1:19" x14ac:dyDescent="0.3">
      <c r="A129" t="s">
        <v>22</v>
      </c>
      <c r="B129" s="10">
        <f>B83/B50</f>
        <v>0.11202777007064743</v>
      </c>
      <c r="C129" s="10">
        <f t="shared" ref="C129:M129" si="81">C83/C50</f>
        <v>0.1587205959636396</v>
      </c>
      <c r="D129" s="10">
        <f t="shared" si="81"/>
        <v>0.13199256530138789</v>
      </c>
      <c r="E129" s="10">
        <f t="shared" si="81"/>
        <v>0.12411199081457759</v>
      </c>
      <c r="F129" s="10">
        <f t="shared" si="81"/>
        <v>0.14290178595096889</v>
      </c>
      <c r="G129" s="10">
        <f t="shared" si="81"/>
        <v>4.9744650766303432E-2</v>
      </c>
      <c r="H129" s="10">
        <f t="shared" si="81"/>
        <v>4.3477423312304357E-2</v>
      </c>
      <c r="I129" s="10">
        <f t="shared" si="81"/>
        <v>-0.10052473630082716</v>
      </c>
      <c r="J129" s="10">
        <f t="shared" si="81"/>
        <v>-0.13789090939257972</v>
      </c>
      <c r="K129" s="10">
        <f t="shared" si="81"/>
        <v>3.0085635177467547E-2</v>
      </c>
      <c r="L129" s="10">
        <f t="shared" si="81"/>
        <v>-6.9685626726844682E-2</v>
      </c>
      <c r="M129" s="10">
        <f t="shared" si="81"/>
        <v>-5.3950578915698447E-2</v>
      </c>
      <c r="O129" s="10">
        <f>O83/O50</f>
        <v>-8.8181789498861726E-2</v>
      </c>
      <c r="P129" s="10">
        <f t="shared" ref="P129:S129" si="82">P83/P50</f>
        <v>-5.088500388496757E-2</v>
      </c>
      <c r="Q129" s="10">
        <f t="shared" si="82"/>
        <v>-0.11170685596830984</v>
      </c>
      <c r="R129" s="10">
        <f t="shared" si="82"/>
        <v>-0.45674371561871613</v>
      </c>
      <c r="S129" s="10">
        <f t="shared" si="82"/>
        <v>-0.42456657291050259</v>
      </c>
    </row>
    <row r="130" spans="1:19" x14ac:dyDescent="0.3">
      <c r="B130" s="10"/>
      <c r="C130" s="10"/>
      <c r="D130" s="10"/>
      <c r="E130" s="10"/>
      <c r="F130" s="10"/>
      <c r="G130" s="10"/>
      <c r="H130" s="10"/>
      <c r="I130" s="10"/>
      <c r="J130" s="10"/>
      <c r="K130" s="10"/>
      <c r="L130" s="10"/>
      <c r="M130" s="10"/>
      <c r="O130" s="10"/>
      <c r="P130" s="10"/>
      <c r="Q130" s="10"/>
      <c r="R130" s="10"/>
      <c r="S130" s="10"/>
    </row>
    <row r="131" spans="1:19" x14ac:dyDescent="0.3">
      <c r="A131" t="s">
        <v>46</v>
      </c>
      <c r="B131" s="10"/>
      <c r="C131" s="10"/>
      <c r="D131" s="10"/>
      <c r="E131" s="10"/>
      <c r="F131" s="10"/>
      <c r="G131" s="10"/>
      <c r="H131" s="10">
        <f>H85/H50</f>
        <v>0.26204853273398471</v>
      </c>
      <c r="I131" s="10">
        <f t="shared" ref="I131:S131" si="83">I85/I50</f>
        <v>0.27849878132787276</v>
      </c>
      <c r="J131" s="10">
        <f t="shared" si="83"/>
        <v>0.27355676485437747</v>
      </c>
      <c r="K131" s="10">
        <f t="shared" si="83"/>
        <v>0.28438801365119232</v>
      </c>
      <c r="L131" s="10">
        <f t="shared" si="83"/>
        <v>0.29138529980449301</v>
      </c>
      <c r="M131" s="10">
        <f t="shared" si="83"/>
        <v>0.28672031527927477</v>
      </c>
      <c r="O131" s="10">
        <f t="shared" si="83"/>
        <v>7.0362207478426836E-2</v>
      </c>
      <c r="P131" s="10">
        <f t="shared" si="83"/>
        <v>7.4335778630353233E-2</v>
      </c>
      <c r="Q131" s="10">
        <f t="shared" si="83"/>
        <v>-1.3505670386456017E-2</v>
      </c>
      <c r="R131" s="10">
        <f t="shared" si="83"/>
        <v>-0.12844114137942672</v>
      </c>
      <c r="S131" s="10">
        <f t="shared" si="83"/>
        <v>-0.19930999331646171</v>
      </c>
    </row>
    <row r="132" spans="1:19" x14ac:dyDescent="0.3">
      <c r="A132" t="s">
        <v>75</v>
      </c>
      <c r="B132" s="10"/>
      <c r="C132" s="10"/>
      <c r="D132" s="10"/>
      <c r="E132" s="10"/>
      <c r="F132" s="10"/>
      <c r="G132" s="10"/>
      <c r="H132" s="10">
        <f>H86/H50</f>
        <v>0.17513726949617106</v>
      </c>
      <c r="I132" s="10">
        <f t="shared" ref="I132:S132" si="84">I86/I50</f>
        <v>0.20024187959647594</v>
      </c>
      <c r="J132" s="10">
        <f t="shared" si="84"/>
        <v>7.8700313219688081E-2</v>
      </c>
      <c r="K132" s="10">
        <f t="shared" si="84"/>
        <v>4.754845945034137E-2</v>
      </c>
      <c r="L132" s="10">
        <f t="shared" si="84"/>
        <v>4.0959546725121442E-2</v>
      </c>
      <c r="M132" s="10">
        <f t="shared" si="84"/>
        <v>2.7096125751654054E-2</v>
      </c>
      <c r="O132" s="10">
        <f t="shared" si="84"/>
        <v>7.0362207478426836E-2</v>
      </c>
      <c r="P132" s="10">
        <f t="shared" si="84"/>
        <v>7.4335778630353233E-2</v>
      </c>
      <c r="Q132" s="10">
        <f t="shared" si="84"/>
        <v>-1.732460538130589E-2</v>
      </c>
      <c r="R132" s="10">
        <f t="shared" si="84"/>
        <v>-0.20627619688021628</v>
      </c>
      <c r="S132" s="10">
        <f t="shared" si="84"/>
        <v>-0.31628805665750975</v>
      </c>
    </row>
    <row r="133" spans="1:19" s="20" customFormat="1" x14ac:dyDescent="0.3">
      <c r="A133" s="44"/>
      <c r="B133" s="166" t="s">
        <v>54</v>
      </c>
      <c r="C133" s="166"/>
      <c r="D133" s="166"/>
      <c r="E133" s="166"/>
      <c r="F133" s="166"/>
      <c r="G133" s="166"/>
      <c r="H133" s="166"/>
      <c r="I133" s="166"/>
      <c r="J133" s="166"/>
      <c r="K133" s="166"/>
      <c r="L133" s="166"/>
      <c r="M133" s="166"/>
      <c r="O133" s="168" t="s">
        <v>54</v>
      </c>
      <c r="P133" s="169"/>
      <c r="Q133" s="169"/>
      <c r="R133" s="169"/>
      <c r="S133" s="169"/>
    </row>
    <row r="134" spans="1:19" s="21" customFormat="1" x14ac:dyDescent="0.3">
      <c r="A134" s="45"/>
      <c r="B134" s="167"/>
      <c r="C134" s="167"/>
      <c r="D134" s="167"/>
      <c r="E134" s="167"/>
      <c r="F134" s="167"/>
      <c r="G134" s="167"/>
      <c r="H134" s="167"/>
      <c r="I134" s="167"/>
      <c r="J134" s="167"/>
      <c r="K134" s="167"/>
      <c r="L134" s="167"/>
      <c r="M134" s="167"/>
      <c r="O134" s="170"/>
      <c r="P134" s="170"/>
      <c r="Q134" s="170"/>
      <c r="R134" s="170"/>
      <c r="S134" s="170"/>
    </row>
    <row r="135" spans="1:19" x14ac:dyDescent="0.3">
      <c r="B135" s="157" t="s">
        <v>29</v>
      </c>
      <c r="C135" s="158"/>
      <c r="D135" s="158"/>
      <c r="E135" s="158"/>
      <c r="F135" s="158"/>
      <c r="G135" s="158"/>
      <c r="H135" s="158"/>
      <c r="I135" s="158"/>
      <c r="J135" s="158"/>
      <c r="K135" s="158"/>
      <c r="L135" s="158"/>
      <c r="M135" s="158"/>
      <c r="O135" s="159" t="s">
        <v>28</v>
      </c>
      <c r="P135" s="159"/>
      <c r="Q135" s="159"/>
      <c r="R135" s="159"/>
      <c r="S135" s="159"/>
    </row>
    <row r="136" spans="1:19" x14ac:dyDescent="0.3">
      <c r="B136" s="3">
        <v>2002</v>
      </c>
      <c r="C136" s="3">
        <v>2003</v>
      </c>
      <c r="D136" s="3">
        <v>2004</v>
      </c>
      <c r="E136" s="3">
        <v>2005</v>
      </c>
      <c r="F136" s="3">
        <v>2006</v>
      </c>
      <c r="G136" s="3">
        <v>2007</v>
      </c>
      <c r="H136" s="3">
        <v>2008</v>
      </c>
      <c r="I136" s="3">
        <v>2009</v>
      </c>
      <c r="J136" s="3">
        <v>2010</v>
      </c>
      <c r="K136" s="3">
        <v>2011</v>
      </c>
      <c r="L136" s="3">
        <v>2012</v>
      </c>
      <c r="M136" s="3">
        <v>2013</v>
      </c>
      <c r="O136" s="3">
        <v>2009</v>
      </c>
      <c r="P136" s="3">
        <v>2010</v>
      </c>
      <c r="Q136" s="3">
        <v>2011</v>
      </c>
      <c r="R136" s="3">
        <v>2012</v>
      </c>
      <c r="S136" s="3">
        <v>2013</v>
      </c>
    </row>
    <row r="137" spans="1:19" s="39" customFormat="1" x14ac:dyDescent="0.3">
      <c r="A137" s="42" t="s">
        <v>51</v>
      </c>
      <c r="B137" s="43">
        <f t="shared" ref="B137:M137" si="85">B54/B43</f>
        <v>3.944594594594595E-2</v>
      </c>
      <c r="C137" s="43">
        <f t="shared" si="85"/>
        <v>3.1759736795304999E-2</v>
      </c>
      <c r="D137" s="43">
        <f t="shared" si="85"/>
        <v>2.0973347310905683E-2</v>
      </c>
      <c r="E137" s="43">
        <f t="shared" si="85"/>
        <v>2.6297863599013968E-2</v>
      </c>
      <c r="F137" s="43">
        <f t="shared" si="85"/>
        <v>2.8506121516021662E-2</v>
      </c>
      <c r="G137" s="43">
        <f t="shared" si="85"/>
        <v>2.7381510771748021E-2</v>
      </c>
      <c r="H137" s="43">
        <f t="shared" si="85"/>
        <v>4.0494050083835102E-2</v>
      </c>
      <c r="I137" s="43">
        <f t="shared" si="85"/>
        <v>4.2003818364357542E-2</v>
      </c>
      <c r="J137" s="43">
        <f t="shared" si="85"/>
        <v>2.3510155494382862E-2</v>
      </c>
      <c r="K137" s="43">
        <f t="shared" si="85"/>
        <v>2.5647334504979497E-2</v>
      </c>
      <c r="L137" s="43">
        <f t="shared" si="85"/>
        <v>2.2787878787878788E-2</v>
      </c>
      <c r="M137" s="43">
        <f t="shared" si="85"/>
        <v>2.5321375186846042E-2</v>
      </c>
      <c r="O137" s="41"/>
      <c r="P137" s="41"/>
      <c r="Q137" s="41"/>
      <c r="R137" s="41"/>
      <c r="S137" s="41"/>
    </row>
    <row r="138" spans="1:19" s="39" customFormat="1" x14ac:dyDescent="0.3">
      <c r="A138" s="46"/>
      <c r="B138" s="40"/>
      <c r="C138" s="40"/>
      <c r="D138" s="40"/>
      <c r="E138" s="40"/>
      <c r="F138" s="40"/>
      <c r="G138" s="40"/>
      <c r="H138" s="40"/>
      <c r="I138" s="40"/>
      <c r="J138" s="40"/>
      <c r="K138" s="40"/>
      <c r="L138" s="40"/>
      <c r="M138" s="40"/>
      <c r="O138" s="41"/>
      <c r="P138" s="41"/>
      <c r="Q138" s="41"/>
      <c r="R138" s="41"/>
      <c r="S138" s="41"/>
    </row>
    <row r="139" spans="1:19" x14ac:dyDescent="0.3">
      <c r="A139" s="3" t="s">
        <v>5</v>
      </c>
    </row>
    <row r="140" spans="1:19" x14ac:dyDescent="0.3">
      <c r="A140" s="15" t="s">
        <v>6</v>
      </c>
      <c r="B140" s="1"/>
      <c r="C140" s="1"/>
      <c r="D140" s="1"/>
      <c r="E140" s="1"/>
      <c r="F140" s="1"/>
      <c r="G140" s="1"/>
      <c r="H140" s="2">
        <f t="shared" ref="H140:M141" si="86">H53/H$87</f>
        <v>0.29816050989044141</v>
      </c>
      <c r="I140" s="2">
        <f t="shared" si="86"/>
        <v>0.29635039004776798</v>
      </c>
      <c r="J140" s="2">
        <f t="shared" si="86"/>
        <v>0.2492388964641917</v>
      </c>
      <c r="K140" s="2">
        <f t="shared" si="86"/>
        <v>0.23413729128014849</v>
      </c>
      <c r="L140" s="2">
        <f t="shared" si="86"/>
        <v>0.2268113405670284</v>
      </c>
      <c r="M140" s="2">
        <f t="shared" si="86"/>
        <v>0.2314529914529915</v>
      </c>
      <c r="N140" s="7"/>
      <c r="O140" s="2">
        <f t="shared" ref="O140:S145" si="87">O53/O$87</f>
        <v>0.45956617189291915</v>
      </c>
      <c r="P140" s="2">
        <f t="shared" si="87"/>
        <v>0.4672199490891823</v>
      </c>
      <c r="Q140" s="2">
        <f t="shared" si="87"/>
        <v>0.38735911219004682</v>
      </c>
      <c r="R140" s="2">
        <f t="shared" si="87"/>
        <v>0.32318519535002255</v>
      </c>
      <c r="S140" s="2">
        <f t="shared" si="87"/>
        <v>0.26093397573638344</v>
      </c>
    </row>
    <row r="141" spans="1:19" x14ac:dyDescent="0.3">
      <c r="A141" s="15" t="s">
        <v>8</v>
      </c>
      <c r="B141" s="1"/>
      <c r="C141" s="1"/>
      <c r="D141" s="1"/>
      <c r="E141" s="1"/>
      <c r="F141" s="1"/>
      <c r="G141" s="1"/>
      <c r="H141" s="2">
        <f t="shared" si="86"/>
        <v>0.12782617714167183</v>
      </c>
      <c r="I141" s="2">
        <f t="shared" si="86"/>
        <v>0.13288543707114792</v>
      </c>
      <c r="J141" s="2">
        <f t="shared" si="86"/>
        <v>6.7748934455049883E-2</v>
      </c>
      <c r="K141" s="2">
        <f t="shared" si="86"/>
        <v>7.3840445269016702E-2</v>
      </c>
      <c r="L141" s="2">
        <f t="shared" si="86"/>
        <v>6.5803290164508241E-2</v>
      </c>
      <c r="M141" s="2">
        <f t="shared" si="86"/>
        <v>7.8974358974358991E-2</v>
      </c>
      <c r="N141" s="7"/>
      <c r="O141" s="2">
        <f t="shared" si="87"/>
        <v>4.0138929846980572E-4</v>
      </c>
      <c r="P141" s="2">
        <f t="shared" si="87"/>
        <v>4.3511631630968354E-3</v>
      </c>
      <c r="Q141" s="2">
        <f t="shared" si="87"/>
        <v>1.479105254031559E-2</v>
      </c>
      <c r="R141" s="2">
        <f t="shared" si="87"/>
        <v>0.1519476191409696</v>
      </c>
      <c r="S141" s="2">
        <f t="shared" si="87"/>
        <v>0.16285629123457945</v>
      </c>
    </row>
    <row r="142" spans="1:19" x14ac:dyDescent="0.3">
      <c r="A142" s="15" t="s">
        <v>30</v>
      </c>
      <c r="B142" s="1"/>
      <c r="C142" s="1"/>
      <c r="D142" s="1"/>
      <c r="E142" s="1"/>
      <c r="F142" s="1"/>
      <c r="G142" s="1"/>
      <c r="H142" s="2"/>
      <c r="I142" s="2"/>
      <c r="J142" s="2"/>
      <c r="K142" s="2"/>
      <c r="L142" s="2"/>
      <c r="M142" s="2"/>
      <c r="N142" s="7"/>
      <c r="O142" s="2">
        <f t="shared" si="87"/>
        <v>0.14735083063009929</v>
      </c>
      <c r="P142" s="2">
        <f t="shared" si="87"/>
        <v>0.15553199595805656</v>
      </c>
      <c r="Q142" s="2">
        <f t="shared" si="87"/>
        <v>0.15482342061152535</v>
      </c>
      <c r="R142" s="2">
        <f t="shared" si="87"/>
        <v>4.8852208347219227E-2</v>
      </c>
      <c r="S142" s="2">
        <f t="shared" si="87"/>
        <v>5.1868262886987787E-2</v>
      </c>
    </row>
    <row r="143" spans="1:19" x14ac:dyDescent="0.3">
      <c r="A143" s="15" t="s">
        <v>31</v>
      </c>
      <c r="B143" s="1"/>
      <c r="C143" s="1"/>
      <c r="D143" s="1"/>
      <c r="E143" s="1"/>
      <c r="F143" s="1"/>
      <c r="G143" s="1"/>
      <c r="H143" s="2"/>
      <c r="I143" s="2"/>
      <c r="J143" s="2"/>
      <c r="K143" s="2"/>
      <c r="L143" s="2"/>
      <c r="M143" s="2"/>
      <c r="N143" s="7"/>
      <c r="O143" s="2">
        <f t="shared" si="87"/>
        <v>0.21883908384940529</v>
      </c>
      <c r="P143" s="2">
        <f t="shared" si="87"/>
        <v>0.18668588246337678</v>
      </c>
      <c r="Q143" s="2">
        <f t="shared" si="87"/>
        <v>0.13935032657071847</v>
      </c>
      <c r="R143" s="2">
        <f t="shared" si="87"/>
        <v>0.11563682343024052</v>
      </c>
      <c r="S143" s="2">
        <f t="shared" si="87"/>
        <v>9.097299148949424E-2</v>
      </c>
    </row>
    <row r="144" spans="1:19" x14ac:dyDescent="0.3">
      <c r="A144" s="15" t="s">
        <v>32</v>
      </c>
      <c r="B144" s="1"/>
      <c r="C144" s="1"/>
      <c r="D144" s="1"/>
      <c r="E144" s="1"/>
      <c r="F144" s="1"/>
      <c r="G144" s="1"/>
      <c r="H144" s="2">
        <f>H57/H$87</f>
        <v>7.6186570119364139E-2</v>
      </c>
      <c r="I144" s="2">
        <f t="shared" ref="I144:M144" si="88">I57/I$87</f>
        <v>8.299827027274706E-2</v>
      </c>
      <c r="J144" s="2">
        <f t="shared" si="88"/>
        <v>6.8838062895023464E-2</v>
      </c>
      <c r="K144" s="2">
        <f t="shared" si="88"/>
        <v>6.790352504638221E-2</v>
      </c>
      <c r="L144" s="2">
        <f t="shared" si="88"/>
        <v>7.3853692684634251E-2</v>
      </c>
      <c r="M144" s="2">
        <f t="shared" si="88"/>
        <v>7.3846153846153867E-2</v>
      </c>
      <c r="N144" s="7"/>
      <c r="O144" s="2">
        <f t="shared" si="87"/>
        <v>9.7832497788263056E-2</v>
      </c>
      <c r="P144" s="2">
        <f t="shared" si="87"/>
        <v>0.10244559665600964</v>
      </c>
      <c r="Q144" s="2">
        <f t="shared" si="87"/>
        <v>0.1065082943182475</v>
      </c>
      <c r="R144" s="2">
        <f t="shared" si="87"/>
        <v>9.2823116582697845E-2</v>
      </c>
      <c r="S144" s="2">
        <f t="shared" si="87"/>
        <v>8.2662680564638477E-2</v>
      </c>
    </row>
    <row r="145" spans="1:19" x14ac:dyDescent="0.3">
      <c r="A145" s="15" t="s">
        <v>33</v>
      </c>
      <c r="B145" s="1"/>
      <c r="C145" s="1"/>
      <c r="D145" s="1"/>
      <c r="E145" s="1"/>
      <c r="F145" s="1"/>
      <c r="G145" s="1"/>
      <c r="H145" s="2"/>
      <c r="I145" s="2"/>
      <c r="J145" s="2"/>
      <c r="K145" s="2"/>
      <c r="L145" s="2"/>
      <c r="M145" s="2"/>
      <c r="N145" s="7"/>
      <c r="O145" s="2">
        <f t="shared" si="87"/>
        <v>2.6762017104099086E-2</v>
      </c>
      <c r="P145" s="2">
        <f t="shared" si="87"/>
        <v>3.3732558075328128E-2</v>
      </c>
      <c r="Q145" s="2">
        <f t="shared" si="87"/>
        <v>3.4339055545922204E-2</v>
      </c>
      <c r="R145" s="2">
        <f t="shared" si="87"/>
        <v>2.538668130403246E-2</v>
      </c>
      <c r="S145" s="2">
        <f t="shared" si="87"/>
        <v>2.8058421307850755E-2</v>
      </c>
    </row>
    <row r="146" spans="1:19" x14ac:dyDescent="0.3">
      <c r="A146" s="15" t="s">
        <v>7</v>
      </c>
      <c r="B146" s="1"/>
      <c r="C146" s="1"/>
      <c r="D146" s="1"/>
      <c r="E146" s="1"/>
      <c r="F146" s="1"/>
      <c r="G146" s="1"/>
      <c r="H146" s="2">
        <f>H59/H$87</f>
        <v>0</v>
      </c>
      <c r="I146" s="2">
        <f t="shared" ref="I146:M146" si="89">I59/I$87</f>
        <v>0</v>
      </c>
      <c r="J146" s="2">
        <f t="shared" si="89"/>
        <v>0</v>
      </c>
      <c r="K146" s="2">
        <f t="shared" si="89"/>
        <v>3.2653061224489806E-2</v>
      </c>
      <c r="L146" s="2">
        <f t="shared" si="89"/>
        <v>2.9401470073503685E-2</v>
      </c>
      <c r="M146" s="2">
        <f t="shared" si="89"/>
        <v>1.9829059829059831E-2</v>
      </c>
      <c r="N146" s="7"/>
      <c r="O146" s="2"/>
      <c r="P146" s="2"/>
      <c r="Q146" s="2"/>
      <c r="R146" s="2"/>
      <c r="S146" s="2"/>
    </row>
    <row r="147" spans="1:19" x14ac:dyDescent="0.3">
      <c r="A147" s="15" t="s">
        <v>9</v>
      </c>
      <c r="B147" s="1"/>
      <c r="C147" s="1"/>
      <c r="D147" s="1"/>
      <c r="E147" s="1"/>
      <c r="F147" s="1"/>
      <c r="G147" s="1"/>
      <c r="H147" s="2">
        <f>H60/H$87</f>
        <v>2.6055514698949667E-2</v>
      </c>
      <c r="I147" s="2">
        <f t="shared" ref="I147:M149" si="90">I60/I$87</f>
        <v>2.721743015223891E-2</v>
      </c>
      <c r="J147" s="2">
        <f t="shared" si="90"/>
        <v>2.3171850746524655E-2</v>
      </c>
      <c r="K147" s="2">
        <f t="shared" si="90"/>
        <v>2.2263450834879413E-2</v>
      </c>
      <c r="L147" s="2">
        <f t="shared" si="90"/>
        <v>2.0301015050752543E-2</v>
      </c>
      <c r="M147" s="2">
        <f t="shared" si="90"/>
        <v>2.2222222222222227E-2</v>
      </c>
      <c r="N147" s="7"/>
      <c r="O147" s="2">
        <f>O60/O$87</f>
        <v>4.7732560044562403E-2</v>
      </c>
      <c r="P147" s="2">
        <f>P60/P$87</f>
        <v>4.49362510422361E-2</v>
      </c>
      <c r="Q147" s="2">
        <f>Q60/Q$87</f>
        <v>3.9321426507138317E-2</v>
      </c>
      <c r="R147" s="2">
        <f>R60/R$87</f>
        <v>3.3536884201446744E-2</v>
      </c>
      <c r="S147" s="2">
        <f>S60/S$87</f>
        <v>2.8320899008368147E-2</v>
      </c>
    </row>
    <row r="148" spans="1:19" x14ac:dyDescent="0.3">
      <c r="A148" s="15" t="s">
        <v>3</v>
      </c>
      <c r="B148" s="1"/>
      <c r="C148" s="1"/>
      <c r="D148" s="1"/>
      <c r="E148" s="1"/>
      <c r="F148" s="1"/>
      <c r="G148" s="1"/>
      <c r="H148" s="2">
        <f>H61/H$87</f>
        <v>0.18514170956610285</v>
      </c>
      <c r="I148" s="2">
        <f t="shared" si="90"/>
        <v>0.21666838493877225</v>
      </c>
      <c r="J148" s="2">
        <f t="shared" si="90"/>
        <v>0.19857727237644399</v>
      </c>
      <c r="K148" s="2">
        <f t="shared" si="90"/>
        <v>0.15102040816326534</v>
      </c>
      <c r="L148" s="2">
        <f t="shared" si="90"/>
        <v>0.14840742037101859</v>
      </c>
      <c r="M148" s="2">
        <f t="shared" si="90"/>
        <v>0.1500854700854701</v>
      </c>
      <c r="N148" s="7"/>
      <c r="O148" s="2"/>
      <c r="P148" s="2"/>
      <c r="Q148" s="2"/>
      <c r="R148" s="2"/>
      <c r="S148" s="2"/>
    </row>
    <row r="149" spans="1:19" x14ac:dyDescent="0.3">
      <c r="A149" s="15" t="s">
        <v>10</v>
      </c>
      <c r="B149" s="1"/>
      <c r="C149" s="1"/>
      <c r="D149" s="1"/>
      <c r="E149" s="1"/>
      <c r="F149" s="1"/>
      <c r="G149" s="1"/>
      <c r="H149" s="2">
        <f>H62/H$87</f>
        <v>0.71337048141652992</v>
      </c>
      <c r="I149" s="2">
        <f t="shared" si="90"/>
        <v>0.75611991248267418</v>
      </c>
      <c r="J149" s="2">
        <f t="shared" si="90"/>
        <v>0.6075750169372337</v>
      </c>
      <c r="K149" s="2">
        <f t="shared" si="90"/>
        <v>0.58181818181818201</v>
      </c>
      <c r="L149" s="2">
        <f t="shared" si="90"/>
        <v>0.5645782289114456</v>
      </c>
      <c r="M149" s="2">
        <f t="shared" si="90"/>
        <v>0.57641025641025645</v>
      </c>
      <c r="N149" s="7"/>
      <c r="O149" s="2">
        <f>O62/O$87</f>
        <v>0.99848455060781804</v>
      </c>
      <c r="P149" s="2">
        <f t="shared" ref="P149:S149" si="91">P62/P$87</f>
        <v>0.99490339644728631</v>
      </c>
      <c r="Q149" s="2">
        <f t="shared" si="91"/>
        <v>0.87649268828391425</v>
      </c>
      <c r="R149" s="2">
        <f t="shared" si="91"/>
        <v>0.79136852835662896</v>
      </c>
      <c r="S149" s="2">
        <f t="shared" si="91"/>
        <v>0.70567352222830204</v>
      </c>
    </row>
    <row r="150" spans="1:19" x14ac:dyDescent="0.3">
      <c r="A150" s="15"/>
      <c r="H150" s="2"/>
      <c r="I150" s="2"/>
      <c r="J150" s="2"/>
      <c r="K150" s="2"/>
      <c r="L150" s="2"/>
      <c r="M150" s="2"/>
      <c r="N150" s="7"/>
      <c r="O150" s="7"/>
      <c r="P150" s="7"/>
      <c r="Q150" s="7"/>
      <c r="R150" s="7"/>
      <c r="S150" s="7"/>
    </row>
    <row r="151" spans="1:19" x14ac:dyDescent="0.3">
      <c r="A151" s="3" t="s">
        <v>11</v>
      </c>
      <c r="H151" s="2"/>
      <c r="I151" s="2"/>
      <c r="J151" s="2"/>
      <c r="K151" s="2"/>
      <c r="L151" s="2"/>
      <c r="M151" s="2"/>
      <c r="N151" s="7"/>
      <c r="O151" s="7"/>
      <c r="P151" s="7"/>
      <c r="Q151" s="7"/>
      <c r="R151" s="7"/>
      <c r="S151" s="7"/>
    </row>
    <row r="152" spans="1:19" x14ac:dyDescent="0.3">
      <c r="A152" s="15" t="s">
        <v>12</v>
      </c>
      <c r="F152" s="1"/>
      <c r="G152" s="1"/>
      <c r="H152" s="2">
        <f t="shared" ref="H152:M155" si="92">H66/H$87</f>
        <v>0.11125096641586996</v>
      </c>
      <c r="I152" s="2">
        <f t="shared" si="92"/>
        <v>9.3273537464059475E-2</v>
      </c>
      <c r="J152" s="2">
        <f t="shared" si="92"/>
        <v>8.9377138593737956E-2</v>
      </c>
      <c r="K152" s="2">
        <f t="shared" si="92"/>
        <v>8.6456400742115053E-2</v>
      </c>
      <c r="L152" s="2">
        <f t="shared" si="92"/>
        <v>7.1753587679383987E-2</v>
      </c>
      <c r="M152" s="2">
        <f t="shared" si="92"/>
        <v>7.3162393162393174E-2</v>
      </c>
      <c r="N152" s="7"/>
      <c r="O152" s="2">
        <f>O66/O$87</f>
        <v>0</v>
      </c>
      <c r="P152" s="2">
        <f>P66/P$87</f>
        <v>0</v>
      </c>
      <c r="Q152" s="2">
        <f>Q66/Q$87</f>
        <v>0.10774521703947748</v>
      </c>
      <c r="R152" s="2">
        <f>R66/R$87</f>
        <v>0.11117210013526495</v>
      </c>
      <c r="S152" s="2">
        <f>S66/S$87</f>
        <v>0.1696851602226167</v>
      </c>
    </row>
    <row r="153" spans="1:19" x14ac:dyDescent="0.3">
      <c r="A153" s="15" t="s">
        <v>13</v>
      </c>
      <c r="F153" s="1"/>
      <c r="G153" s="1"/>
      <c r="H153" s="2">
        <f t="shared" si="92"/>
        <v>6.2548320793498133E-2</v>
      </c>
      <c r="I153" s="2">
        <f t="shared" si="92"/>
        <v>4.2418410712853821E-2</v>
      </c>
      <c r="J153" s="2">
        <f t="shared" si="92"/>
        <v>8.5822463488469836E-2</v>
      </c>
      <c r="K153" s="2">
        <f t="shared" si="92"/>
        <v>8.1261595547309842E-2</v>
      </c>
      <c r="L153" s="2">
        <f t="shared" si="92"/>
        <v>9.2754637731886622E-2</v>
      </c>
      <c r="M153" s="2">
        <f t="shared" si="92"/>
        <v>7.555555555555557E-2</v>
      </c>
      <c r="N153" s="7"/>
      <c r="O153" s="2"/>
      <c r="P153" s="2"/>
      <c r="Q153" s="2"/>
      <c r="R153" s="2"/>
      <c r="S153" s="2"/>
    </row>
    <row r="154" spans="1:19" x14ac:dyDescent="0.3">
      <c r="A154" s="15" t="s">
        <v>14</v>
      </c>
      <c r="F154" s="1"/>
      <c r="G154" s="1"/>
      <c r="H154" s="2">
        <f t="shared" si="92"/>
        <v>7.0241933963153622E-3</v>
      </c>
      <c r="I154" s="2">
        <f t="shared" si="92"/>
        <v>7.0334604854691458E-3</v>
      </c>
      <c r="J154" s="2">
        <f t="shared" si="92"/>
        <v>5.518536623015771E-3</v>
      </c>
      <c r="K154" s="2">
        <f t="shared" si="92"/>
        <v>6.3079777365491665E-3</v>
      </c>
      <c r="L154" s="2">
        <f t="shared" si="92"/>
        <v>1.1900595029751489E-2</v>
      </c>
      <c r="M154" s="2">
        <f t="shared" si="92"/>
        <v>9.2307692307692334E-3</v>
      </c>
      <c r="N154" s="7"/>
      <c r="O154" s="2">
        <f t="shared" ref="O154:S156" si="93">O68/O$87</f>
        <v>0</v>
      </c>
      <c r="P154" s="2">
        <f t="shared" si="93"/>
        <v>0</v>
      </c>
      <c r="Q154" s="2">
        <f t="shared" si="93"/>
        <v>6.6238945725680598E-3</v>
      </c>
      <c r="R154" s="2">
        <f t="shared" si="93"/>
        <v>4.0922546117504064E-3</v>
      </c>
      <c r="S154" s="2">
        <f t="shared" si="93"/>
        <v>7.9811016055627484E-3</v>
      </c>
    </row>
    <row r="155" spans="1:19" x14ac:dyDescent="0.3">
      <c r="A155" s="15" t="s">
        <v>15</v>
      </c>
      <c r="F155" s="1"/>
      <c r="G155" s="1"/>
      <c r="H155" s="2">
        <f t="shared" si="92"/>
        <v>0.10187908958910825</v>
      </c>
      <c r="I155" s="2">
        <f t="shared" si="92"/>
        <v>9.4499238232699859E-2</v>
      </c>
      <c r="J155" s="2">
        <f t="shared" si="92"/>
        <v>0.20543363605958478</v>
      </c>
      <c r="K155" s="2">
        <f t="shared" si="92"/>
        <v>0.24155844155844158</v>
      </c>
      <c r="L155" s="2">
        <f t="shared" si="92"/>
        <v>0.25271263563178165</v>
      </c>
      <c r="M155" s="2">
        <f t="shared" si="92"/>
        <v>0.25846153846153846</v>
      </c>
      <c r="N155" s="7"/>
      <c r="O155" s="2">
        <f t="shared" si="93"/>
        <v>0</v>
      </c>
      <c r="P155" s="2">
        <f t="shared" si="93"/>
        <v>0</v>
      </c>
      <c r="Q155" s="2">
        <f t="shared" si="93"/>
        <v>3.560487833073233E-3</v>
      </c>
      <c r="R155" s="2">
        <f t="shared" si="93"/>
        <v>6.0472251083099719E-2</v>
      </c>
      <c r="S155" s="2">
        <f t="shared" si="93"/>
        <v>8.2671578113808555E-2</v>
      </c>
    </row>
    <row r="156" spans="1:19" x14ac:dyDescent="0.3">
      <c r="A156" s="15" t="s">
        <v>35</v>
      </c>
      <c r="F156" s="1"/>
      <c r="G156" s="1"/>
      <c r="H156" s="2"/>
      <c r="I156" s="2"/>
      <c r="J156" s="2"/>
      <c r="K156" s="2"/>
      <c r="L156" s="2"/>
      <c r="M156" s="2"/>
      <c r="N156" s="7"/>
      <c r="O156" s="2">
        <f t="shared" si="93"/>
        <v>1.5154493921819196E-3</v>
      </c>
      <c r="P156" s="2">
        <f t="shared" si="93"/>
        <v>5.0966035527136794E-3</v>
      </c>
      <c r="Q156" s="2">
        <f t="shared" si="93"/>
        <v>5.5777122709669965E-3</v>
      </c>
      <c r="R156" s="2">
        <f t="shared" si="93"/>
        <v>2.518084334751328E-2</v>
      </c>
      <c r="S156" s="2">
        <f t="shared" si="93"/>
        <v>3.3441438555749825E-2</v>
      </c>
    </row>
    <row r="157" spans="1:19" x14ac:dyDescent="0.3">
      <c r="A157" s="15" t="s">
        <v>34</v>
      </c>
      <c r="F157" s="1"/>
      <c r="G157" s="1"/>
      <c r="H157" s="2">
        <f>H75/H$87</f>
        <v>5.6099262695404571E-4</v>
      </c>
      <c r="I157" s="2">
        <f t="shared" ref="I157:S157" si="94">I75/I$87</f>
        <v>1.6993711124093612E-2</v>
      </c>
      <c r="J157" s="2">
        <f t="shared" si="94"/>
        <v>4.0520723455710209E-3</v>
      </c>
      <c r="K157" s="2">
        <f t="shared" si="94"/>
        <v>1.8552875695732843E-3</v>
      </c>
      <c r="L157" s="2">
        <f t="shared" si="94"/>
        <v>1.4000700035001754E-3</v>
      </c>
      <c r="M157" s="2">
        <f t="shared" si="94"/>
        <v>1.0256410256410259E-3</v>
      </c>
      <c r="N157" s="7"/>
      <c r="O157" s="2">
        <f t="shared" si="94"/>
        <v>0</v>
      </c>
      <c r="P157" s="2">
        <f t="shared" si="94"/>
        <v>0</v>
      </c>
      <c r="Q157" s="2">
        <f t="shared" si="94"/>
        <v>0</v>
      </c>
      <c r="R157" s="2">
        <f t="shared" si="94"/>
        <v>7.7140224657426832E-3</v>
      </c>
      <c r="S157" s="2">
        <f t="shared" si="94"/>
        <v>5.4719927395998778E-4</v>
      </c>
    </row>
    <row r="158" spans="1:19" x14ac:dyDescent="0.3">
      <c r="A158" s="15" t="s">
        <v>19</v>
      </c>
      <c r="F158" s="1"/>
      <c r="G158" s="1"/>
      <c r="H158" s="2">
        <f>H78/H$87</f>
        <v>3.3659557617242738E-3</v>
      </c>
      <c r="I158" s="2">
        <f>I78/I$87</f>
        <v>-1.0338270501850006E-2</v>
      </c>
      <c r="J158" s="2">
        <f t="shared" ref="J158:M158" si="95">J78/J$87</f>
        <v>2.2211359523870784E-3</v>
      </c>
      <c r="K158" s="2">
        <f t="shared" si="95"/>
        <v>7.4211502782931373E-4</v>
      </c>
      <c r="L158" s="2">
        <f t="shared" si="95"/>
        <v>4.900245012250613E-3</v>
      </c>
      <c r="M158" s="2">
        <f t="shared" si="95"/>
        <v>6.1538461538461556E-3</v>
      </c>
      <c r="N158" s="7"/>
      <c r="O158" s="2"/>
      <c r="P158" s="2"/>
      <c r="Q158" s="2"/>
      <c r="R158" s="2"/>
      <c r="S158" s="2"/>
    </row>
    <row r="159" spans="1:19" x14ac:dyDescent="0.3">
      <c r="A159" t="s">
        <v>52</v>
      </c>
      <c r="B159" s="1">
        <f>B87/B$87</f>
        <v>1</v>
      </c>
      <c r="C159" s="1">
        <f t="shared" ref="C159:S159" si="96">C87/C$87</f>
        <v>1</v>
      </c>
      <c r="D159" s="1">
        <f t="shared" si="96"/>
        <v>1</v>
      </c>
      <c r="E159" s="1">
        <f t="shared" si="96"/>
        <v>1</v>
      </c>
      <c r="F159" s="1">
        <f t="shared" si="96"/>
        <v>1</v>
      </c>
      <c r="G159" s="1">
        <f t="shared" si="96"/>
        <v>1</v>
      </c>
      <c r="H159" s="1">
        <f t="shared" si="96"/>
        <v>1</v>
      </c>
      <c r="I159" s="1">
        <f t="shared" si="96"/>
        <v>1</v>
      </c>
      <c r="J159" s="1">
        <f t="shared" si="96"/>
        <v>1</v>
      </c>
      <c r="K159" s="1">
        <f t="shared" si="96"/>
        <v>1</v>
      </c>
      <c r="L159" s="1">
        <f t="shared" si="96"/>
        <v>1</v>
      </c>
      <c r="M159" s="1">
        <f t="shared" si="96"/>
        <v>1</v>
      </c>
      <c r="O159" s="1">
        <f t="shared" si="96"/>
        <v>1</v>
      </c>
      <c r="P159" s="1">
        <f t="shared" si="96"/>
        <v>1</v>
      </c>
      <c r="Q159" s="1">
        <f t="shared" si="96"/>
        <v>1</v>
      </c>
      <c r="R159" s="1">
        <f t="shared" si="96"/>
        <v>1</v>
      </c>
      <c r="S159" s="1">
        <f t="shared" si="96"/>
        <v>1</v>
      </c>
    </row>
    <row r="160" spans="1:19" x14ac:dyDescent="0.3">
      <c r="B160" s="10"/>
      <c r="C160" s="10"/>
      <c r="D160" s="10"/>
      <c r="E160" s="10"/>
      <c r="F160" s="10"/>
      <c r="G160" s="10"/>
      <c r="H160" s="10"/>
      <c r="I160" s="10"/>
      <c r="J160" s="10"/>
      <c r="K160" s="10"/>
      <c r="L160" s="10"/>
      <c r="M160" s="10"/>
      <c r="O160" s="10"/>
      <c r="P160" s="10"/>
      <c r="Q160" s="10"/>
      <c r="R160" s="10"/>
      <c r="S160" s="10"/>
    </row>
    <row r="161" spans="1:19" s="20" customFormat="1" x14ac:dyDescent="0.3">
      <c r="A161" s="44"/>
      <c r="B161" s="166" t="s">
        <v>53</v>
      </c>
      <c r="C161" s="166"/>
      <c r="D161" s="166"/>
      <c r="E161" s="166"/>
      <c r="F161" s="166"/>
      <c r="G161" s="166"/>
      <c r="H161" s="166"/>
      <c r="I161" s="166"/>
      <c r="J161" s="166"/>
      <c r="K161" s="166"/>
      <c r="L161" s="166"/>
      <c r="M161" s="166"/>
      <c r="O161" s="168" t="s">
        <v>53</v>
      </c>
      <c r="P161" s="169"/>
      <c r="Q161" s="169"/>
      <c r="R161" s="169"/>
      <c r="S161" s="169"/>
    </row>
    <row r="162" spans="1:19" s="21" customFormat="1" x14ac:dyDescent="0.3">
      <c r="A162" s="45"/>
      <c r="B162" s="167"/>
      <c r="C162" s="167"/>
      <c r="D162" s="167"/>
      <c r="E162" s="167"/>
      <c r="F162" s="167"/>
      <c r="G162" s="167"/>
      <c r="H162" s="167"/>
      <c r="I162" s="167"/>
      <c r="J162" s="167"/>
      <c r="K162" s="167"/>
      <c r="L162" s="167"/>
      <c r="M162" s="167"/>
      <c r="O162" s="170"/>
      <c r="P162" s="170"/>
      <c r="Q162" s="170"/>
      <c r="R162" s="170"/>
      <c r="S162" s="170"/>
    </row>
    <row r="163" spans="1:19" x14ac:dyDescent="0.3">
      <c r="B163" s="157" t="s">
        <v>29</v>
      </c>
      <c r="C163" s="158"/>
      <c r="D163" s="158"/>
      <c r="E163" s="158"/>
      <c r="F163" s="158"/>
      <c r="G163" s="158"/>
      <c r="H163" s="158"/>
      <c r="I163" s="158"/>
      <c r="J163" s="158"/>
      <c r="K163" s="158"/>
      <c r="L163" s="158"/>
      <c r="M163" s="158"/>
      <c r="O163" s="159" t="s">
        <v>28</v>
      </c>
      <c r="P163" s="159"/>
      <c r="Q163" s="159"/>
      <c r="R163" s="159"/>
      <c r="S163" s="159"/>
    </row>
    <row r="164" spans="1:19" x14ac:dyDescent="0.3">
      <c r="B164" s="3">
        <v>2002</v>
      </c>
      <c r="C164" s="3">
        <v>2003</v>
      </c>
      <c r="D164" s="3">
        <v>2004</v>
      </c>
      <c r="E164" s="3">
        <v>2005</v>
      </c>
      <c r="F164" s="3">
        <v>2006</v>
      </c>
      <c r="G164" s="3">
        <v>2007</v>
      </c>
      <c r="H164" s="3">
        <v>2008</v>
      </c>
      <c r="I164" s="3">
        <v>2009</v>
      </c>
      <c r="J164" s="3">
        <v>2010</v>
      </c>
      <c r="K164" s="3">
        <v>2011</v>
      </c>
      <c r="L164" s="3">
        <v>2012</v>
      </c>
      <c r="M164" s="3">
        <v>2013</v>
      </c>
      <c r="O164" s="3">
        <v>2009</v>
      </c>
      <c r="P164" s="3">
        <v>2010</v>
      </c>
      <c r="Q164" s="3">
        <v>2011</v>
      </c>
      <c r="R164" s="3">
        <v>2012</v>
      </c>
      <c r="S164" s="3">
        <v>2013</v>
      </c>
    </row>
    <row r="165" spans="1:19" x14ac:dyDescent="0.3">
      <c r="A165" s="3" t="s">
        <v>5</v>
      </c>
    </row>
    <row r="166" spans="1:19" x14ac:dyDescent="0.3">
      <c r="A166" s="15" t="s">
        <v>6</v>
      </c>
      <c r="B166" s="1"/>
      <c r="C166" s="1"/>
      <c r="D166" s="1"/>
      <c r="E166" s="1"/>
      <c r="F166" s="1"/>
      <c r="G166" s="1"/>
      <c r="H166" s="1">
        <f>H53/H$80</f>
        <v>0.29816050989044141</v>
      </c>
      <c r="I166" s="1">
        <f t="shared" ref="I166:S170" si="97">I53/I$80</f>
        <v>0.22295428103589435</v>
      </c>
      <c r="J166" s="1">
        <f t="shared" si="97"/>
        <v>0.21166283100766162</v>
      </c>
      <c r="K166" s="1">
        <f t="shared" si="97"/>
        <v>0.2492101105845182</v>
      </c>
      <c r="L166" s="1">
        <f t="shared" si="97"/>
        <v>0.21973550356052901</v>
      </c>
      <c r="M166" s="1">
        <f t="shared" si="97"/>
        <v>0.23097918799044698</v>
      </c>
      <c r="O166" s="1">
        <f t="shared" si="97"/>
        <v>0.43494642829454361</v>
      </c>
      <c r="P166" s="1">
        <f t="shared" si="97"/>
        <v>0.45981871141639863</v>
      </c>
      <c r="Q166" s="1">
        <f t="shared" si="97"/>
        <v>0.38735911219004682</v>
      </c>
      <c r="R166" s="1">
        <f t="shared" si="97"/>
        <v>0.26994256802393884</v>
      </c>
      <c r="S166" s="1">
        <f t="shared" si="97"/>
        <v>0.25950702823238964</v>
      </c>
    </row>
    <row r="167" spans="1:19" x14ac:dyDescent="0.3">
      <c r="A167" s="15" t="s">
        <v>8</v>
      </c>
      <c r="B167" s="1"/>
      <c r="C167" s="1"/>
      <c r="D167" s="1"/>
      <c r="E167" s="1"/>
      <c r="F167" s="1"/>
      <c r="G167" s="1"/>
      <c r="H167" s="1">
        <f t="shared" ref="H167:M167" si="98">H54/H$80</f>
        <v>0.12782617714167183</v>
      </c>
      <c r="I167" s="1">
        <f t="shared" si="98"/>
        <v>9.9974145731891242E-2</v>
      </c>
      <c r="J167" s="1">
        <f t="shared" si="98"/>
        <v>5.753488507588779E-2</v>
      </c>
      <c r="K167" s="1">
        <f t="shared" si="98"/>
        <v>7.859399684044234E-2</v>
      </c>
      <c r="L167" s="1">
        <f t="shared" si="98"/>
        <v>6.3750423872499157E-2</v>
      </c>
      <c r="M167" s="1">
        <f t="shared" si="98"/>
        <v>7.8812691914022528E-2</v>
      </c>
      <c r="O167" s="1">
        <f t="shared" si="97"/>
        <v>3.7988618919882784E-4</v>
      </c>
      <c r="P167" s="1">
        <f t="shared" si="97"/>
        <v>4.2822363272758896E-3</v>
      </c>
      <c r="Q167" s="1">
        <f t="shared" si="97"/>
        <v>1.479105254031559E-2</v>
      </c>
      <c r="R167" s="1">
        <f t="shared" si="97"/>
        <v>0.12691525201707812</v>
      </c>
      <c r="S167" s="1">
        <f t="shared" si="97"/>
        <v>0.16196569284611337</v>
      </c>
    </row>
    <row r="168" spans="1:19" x14ac:dyDescent="0.3">
      <c r="A168" s="15" t="s">
        <v>30</v>
      </c>
      <c r="B168" s="1"/>
      <c r="C168" s="1"/>
      <c r="D168" s="1"/>
      <c r="E168" s="1"/>
      <c r="F168" s="1"/>
      <c r="G168" s="1"/>
      <c r="H168" s="1"/>
      <c r="I168" s="1"/>
      <c r="J168" s="1"/>
      <c r="K168" s="1"/>
      <c r="L168" s="1"/>
      <c r="M168" s="1"/>
      <c r="O168" s="1">
        <f t="shared" si="97"/>
        <v>0.13945699533282682</v>
      </c>
      <c r="P168" s="1">
        <f t="shared" si="97"/>
        <v>0.15306821145987307</v>
      </c>
      <c r="Q168" s="1">
        <f t="shared" si="97"/>
        <v>0.15482342061152535</v>
      </c>
      <c r="R168" s="1">
        <f t="shared" si="97"/>
        <v>4.080412953509982E-2</v>
      </c>
      <c r="S168" s="1">
        <f t="shared" si="97"/>
        <v>5.1584615316546997E-2</v>
      </c>
    </row>
    <row r="169" spans="1:19" x14ac:dyDescent="0.3">
      <c r="A169" s="15" t="s">
        <v>31</v>
      </c>
      <c r="B169" s="1"/>
      <c r="C169" s="1"/>
      <c r="D169" s="1"/>
      <c r="E169" s="1"/>
      <c r="F169" s="1"/>
      <c r="G169" s="1"/>
      <c r="H169" s="1"/>
      <c r="I169" s="1"/>
      <c r="J169" s="1"/>
      <c r="K169" s="1"/>
      <c r="L169" s="1"/>
      <c r="M169" s="1"/>
      <c r="O169" s="1">
        <f t="shared" si="97"/>
        <v>0.2071155009070752</v>
      </c>
      <c r="P169" s="1">
        <f t="shared" si="97"/>
        <v>0.18372858881836363</v>
      </c>
      <c r="Q169" s="1">
        <f t="shared" si="97"/>
        <v>0.13935032657071847</v>
      </c>
      <c r="R169" s="1">
        <f t="shared" si="97"/>
        <v>9.6586420182652497E-2</v>
      </c>
      <c r="S169" s="1">
        <f t="shared" si="97"/>
        <v>9.0475495206112838E-2</v>
      </c>
    </row>
    <row r="170" spans="1:19" x14ac:dyDescent="0.3">
      <c r="A170" s="15" t="s">
        <v>32</v>
      </c>
      <c r="B170" s="1"/>
      <c r="C170" s="1"/>
      <c r="D170" s="1"/>
      <c r="E170" s="1"/>
      <c r="F170" s="1"/>
      <c r="G170" s="1"/>
      <c r="H170" s="1">
        <f t="shared" ref="H170:M170" si="99">H57/H$80</f>
        <v>7.6186570119364139E-2</v>
      </c>
      <c r="I170" s="1">
        <f t="shared" si="99"/>
        <v>6.2442366527340892E-2</v>
      </c>
      <c r="J170" s="1">
        <f t="shared" si="99"/>
        <v>5.8459812975209018E-2</v>
      </c>
      <c r="K170" s="1">
        <f t="shared" si="99"/>
        <v>7.2274881516587688E-2</v>
      </c>
      <c r="L170" s="1">
        <f t="shared" si="99"/>
        <v>7.1549677856900654E-2</v>
      </c>
      <c r="M170" s="1">
        <f t="shared" si="99"/>
        <v>7.3694984646878209E-2</v>
      </c>
      <c r="O170" s="1">
        <f t="shared" si="97"/>
        <v>9.2591444032685724E-2</v>
      </c>
      <c r="P170" s="1">
        <f t="shared" si="97"/>
        <v>0.10082275454308322</v>
      </c>
      <c r="Q170" s="1">
        <f t="shared" si="97"/>
        <v>0.1065082943182475</v>
      </c>
      <c r="R170" s="1">
        <f t="shared" si="97"/>
        <v>7.7531120926443681E-2</v>
      </c>
      <c r="S170" s="1">
        <f t="shared" si="97"/>
        <v>8.2210630173836494E-2</v>
      </c>
    </row>
    <row r="171" spans="1:19" x14ac:dyDescent="0.3">
      <c r="A171" s="15" t="s">
        <v>33</v>
      </c>
      <c r="B171" s="1"/>
      <c r="C171" s="1"/>
      <c r="D171" s="1"/>
      <c r="E171" s="1"/>
      <c r="F171" s="1"/>
      <c r="G171" s="1"/>
      <c r="H171" s="1"/>
      <c r="I171" s="1"/>
      <c r="J171" s="1"/>
      <c r="K171" s="1"/>
      <c r="L171" s="1"/>
      <c r="M171" s="1"/>
      <c r="O171" s="1">
        <f>O58/O$80</f>
        <v>2.5328330206378986E-2</v>
      </c>
      <c r="P171" s="1">
        <f>P58/P$80</f>
        <v>3.319820015650813E-2</v>
      </c>
      <c r="Q171" s="1">
        <f>Q58/Q$80</f>
        <v>3.4339055545922204E-2</v>
      </c>
      <c r="R171" s="1">
        <f>R58/R$80</f>
        <v>2.1204393157285017E-2</v>
      </c>
      <c r="S171" s="1">
        <f>S58/S$80</f>
        <v>2.7904980598804519E-2</v>
      </c>
    </row>
    <row r="172" spans="1:19" x14ac:dyDescent="0.3">
      <c r="A172" s="15" t="s">
        <v>7</v>
      </c>
      <c r="B172" s="1"/>
      <c r="C172" s="1"/>
      <c r="D172" s="1"/>
      <c r="E172" s="1"/>
      <c r="F172" s="1"/>
      <c r="G172" s="1"/>
      <c r="H172" s="1">
        <f t="shared" ref="H172:M175" si="100">H59/H$80</f>
        <v>0</v>
      </c>
      <c r="I172" s="1">
        <f t="shared" si="100"/>
        <v>0</v>
      </c>
      <c r="J172" s="1">
        <f t="shared" si="100"/>
        <v>0</v>
      </c>
      <c r="K172" s="1">
        <f t="shared" si="100"/>
        <v>3.4755134281200639E-2</v>
      </c>
      <c r="L172" s="1">
        <f t="shared" si="100"/>
        <v>2.848423194303154E-2</v>
      </c>
      <c r="M172" s="1">
        <f t="shared" si="100"/>
        <v>1.9788468099624704E-2</v>
      </c>
      <c r="O172" s="1"/>
      <c r="P172" s="1"/>
      <c r="Q172" s="1"/>
      <c r="R172" s="1"/>
      <c r="S172" s="1"/>
    </row>
    <row r="173" spans="1:19" x14ac:dyDescent="0.3">
      <c r="A173" s="15" t="s">
        <v>9</v>
      </c>
      <c r="B173" s="1"/>
      <c r="C173" s="1"/>
      <c r="D173" s="1"/>
      <c r="E173" s="1"/>
      <c r="F173" s="1"/>
      <c r="G173" s="1"/>
      <c r="H173" s="1">
        <f t="shared" si="100"/>
        <v>2.6055514698949667E-2</v>
      </c>
      <c r="I173" s="1">
        <f t="shared" si="100"/>
        <v>2.0476580342138149E-2</v>
      </c>
      <c r="J173" s="1">
        <f t="shared" si="100"/>
        <v>1.9678387275322635E-2</v>
      </c>
      <c r="K173" s="1">
        <f t="shared" si="100"/>
        <v>2.3696682464454978E-2</v>
      </c>
      <c r="L173" s="1">
        <f t="shared" si="100"/>
        <v>1.9667683960664633E-2</v>
      </c>
      <c r="M173" s="1">
        <f t="shared" si="100"/>
        <v>2.217673149095872E-2</v>
      </c>
      <c r="O173" s="1">
        <f>O60/O$80</f>
        <v>4.5175445397174892E-2</v>
      </c>
      <c r="P173" s="1">
        <f>P60/P$80</f>
        <v>4.4224415268237546E-2</v>
      </c>
      <c r="Q173" s="1">
        <f>Q60/Q$80</f>
        <v>3.9321426507138317E-2</v>
      </c>
      <c r="R173" s="1">
        <f>R60/R$80</f>
        <v>2.8011903933455862E-2</v>
      </c>
      <c r="S173" s="1">
        <f>S60/S$80</f>
        <v>2.8166022909781124E-2</v>
      </c>
    </row>
    <row r="174" spans="1:19" x14ac:dyDescent="0.3">
      <c r="A174" s="15" t="s">
        <v>3</v>
      </c>
      <c r="B174" s="1"/>
      <c r="C174" s="1"/>
      <c r="D174" s="1"/>
      <c r="E174" s="1"/>
      <c r="F174" s="1"/>
      <c r="G174" s="1"/>
      <c r="H174" s="1">
        <f t="shared" si="100"/>
        <v>0.18514170956610285</v>
      </c>
      <c r="I174" s="1">
        <f t="shared" si="100"/>
        <v>0.16300685138104884</v>
      </c>
      <c r="J174" s="1">
        <f t="shared" si="100"/>
        <v>0.16863911789553412</v>
      </c>
      <c r="K174" s="1">
        <f t="shared" si="100"/>
        <v>0.16074249605055294</v>
      </c>
      <c r="L174" s="1">
        <f t="shared" si="100"/>
        <v>0.14377755171244491</v>
      </c>
      <c r="M174" s="1">
        <f t="shared" si="100"/>
        <v>0.14977823268509041</v>
      </c>
      <c r="O174" s="1"/>
      <c r="P174" s="1"/>
      <c r="Q174" s="1"/>
      <c r="R174" s="1"/>
      <c r="S174" s="1"/>
    </row>
    <row r="175" spans="1:19" x14ac:dyDescent="0.3">
      <c r="A175" s="15" t="s">
        <v>10</v>
      </c>
      <c r="B175" s="1"/>
      <c r="C175" s="1"/>
      <c r="D175" s="1"/>
      <c r="E175" s="1"/>
      <c r="F175" s="1"/>
      <c r="G175" s="1"/>
      <c r="H175" s="1">
        <f t="shared" si="100"/>
        <v>0.71337048141652992</v>
      </c>
      <c r="I175" s="1">
        <f t="shared" si="100"/>
        <v>0.56885422501831351</v>
      </c>
      <c r="J175" s="1">
        <f t="shared" si="100"/>
        <v>0.51597503422961521</v>
      </c>
      <c r="K175" s="1">
        <f t="shared" si="100"/>
        <v>0.61927330173775674</v>
      </c>
      <c r="L175" s="1">
        <f t="shared" si="100"/>
        <v>0.54696507290606988</v>
      </c>
      <c r="M175" s="1">
        <f t="shared" si="100"/>
        <v>0.57523029682702154</v>
      </c>
      <c r="O175" s="1">
        <f>O62/O$80</f>
        <v>0.94499403035988405</v>
      </c>
      <c r="P175" s="1">
        <f>P62/P$80</f>
        <v>0.97914311798974007</v>
      </c>
      <c r="Q175" s="1">
        <f>Q62/Q$80</f>
        <v>0.87649268828391425</v>
      </c>
      <c r="R175" s="1">
        <f>R62/R$80</f>
        <v>0.66099578777595391</v>
      </c>
      <c r="S175" s="1">
        <f>S62/S$80</f>
        <v>0.70181446528358482</v>
      </c>
    </row>
    <row r="176" spans="1:19" x14ac:dyDescent="0.3">
      <c r="A176" s="15"/>
      <c r="H176" s="1"/>
      <c r="I176" s="1"/>
      <c r="J176" s="1"/>
      <c r="K176" s="1"/>
      <c r="L176" s="1"/>
      <c r="M176" s="1"/>
    </row>
    <row r="177" spans="1:19" x14ac:dyDescent="0.3">
      <c r="A177" s="3" t="s">
        <v>11</v>
      </c>
      <c r="H177" s="1"/>
      <c r="I177" s="1"/>
      <c r="J177" s="1"/>
      <c r="K177" s="1"/>
      <c r="L177" s="1"/>
      <c r="M177" s="1"/>
    </row>
    <row r="178" spans="1:19" x14ac:dyDescent="0.3">
      <c r="A178" s="15" t="s">
        <v>12</v>
      </c>
      <c r="F178" s="1"/>
      <c r="G178" s="1"/>
      <c r="H178" s="1">
        <f t="shared" ref="H178:S182" si="101">H66/H$80</f>
        <v>0.11125096641586996</v>
      </c>
      <c r="I178" s="1">
        <f t="shared" si="101"/>
        <v>7.017279269186022E-2</v>
      </c>
      <c r="J178" s="1">
        <f t="shared" si="101"/>
        <v>7.5902350919101594E-2</v>
      </c>
      <c r="K178" s="1">
        <f t="shared" si="101"/>
        <v>9.2022116903633502E-2</v>
      </c>
      <c r="L178" s="1">
        <f t="shared" si="101"/>
        <v>6.9515089860969825E-2</v>
      </c>
      <c r="M178" s="1">
        <f t="shared" si="101"/>
        <v>7.3012623677925631E-2</v>
      </c>
      <c r="O178" s="1">
        <f t="shared" si="101"/>
        <v>0</v>
      </c>
      <c r="P178" s="1">
        <f t="shared" si="101"/>
        <v>0</v>
      </c>
      <c r="Q178" s="1">
        <f t="shared" si="101"/>
        <v>0.10774521703947748</v>
      </c>
      <c r="R178" s="1">
        <f t="shared" si="101"/>
        <v>9.2857230575261268E-2</v>
      </c>
      <c r="S178" s="1">
        <f t="shared" si="101"/>
        <v>0.16875721737745394</v>
      </c>
    </row>
    <row r="179" spans="1:19" x14ac:dyDescent="0.3">
      <c r="A179" s="15" t="s">
        <v>13</v>
      </c>
      <c r="F179" s="1"/>
      <c r="G179" s="1"/>
      <c r="H179" s="1">
        <f t="shared" si="101"/>
        <v>6.2548320793498133E-2</v>
      </c>
      <c r="I179" s="1">
        <f t="shared" si="101"/>
        <v>3.191278493557978E-2</v>
      </c>
      <c r="J179" s="1">
        <f t="shared" si="101"/>
        <v>7.2883590176828744E-2</v>
      </c>
      <c r="K179" s="1">
        <f t="shared" si="101"/>
        <v>8.6492890995260668E-2</v>
      </c>
      <c r="L179" s="1">
        <f t="shared" si="101"/>
        <v>8.9860969820278067E-2</v>
      </c>
      <c r="M179" s="1">
        <f t="shared" si="101"/>
        <v>7.5400887069259653E-2</v>
      </c>
      <c r="O179" s="1"/>
      <c r="P179" s="1"/>
      <c r="Q179" s="1"/>
      <c r="R179" s="1"/>
      <c r="S179" s="1"/>
    </row>
    <row r="180" spans="1:19" x14ac:dyDescent="0.3">
      <c r="A180" s="15" t="s">
        <v>14</v>
      </c>
      <c r="F180" s="1"/>
      <c r="G180" s="1"/>
      <c r="H180" s="1">
        <f t="shared" si="101"/>
        <v>7.0241933963153622E-3</v>
      </c>
      <c r="I180" s="1">
        <f t="shared" si="101"/>
        <v>5.2915068729262726E-3</v>
      </c>
      <c r="J180" s="1">
        <f t="shared" si="101"/>
        <v>4.6865441197890875E-3</v>
      </c>
      <c r="K180" s="1">
        <f t="shared" si="101"/>
        <v>6.7140600315955768E-3</v>
      </c>
      <c r="L180" s="1">
        <f t="shared" si="101"/>
        <v>1.1529331976941337E-2</v>
      </c>
      <c r="M180" s="1">
        <f t="shared" si="101"/>
        <v>9.2118730808597761E-3</v>
      </c>
      <c r="O180" s="1">
        <f t="shared" si="101"/>
        <v>0</v>
      </c>
      <c r="P180" s="1">
        <f t="shared" si="101"/>
        <v>0</v>
      </c>
      <c r="Q180" s="1">
        <f t="shared" si="101"/>
        <v>6.6238945725680598E-3</v>
      </c>
      <c r="R180" s="1">
        <f t="shared" si="101"/>
        <v>3.4180826807592643E-3</v>
      </c>
      <c r="S180" s="1">
        <f t="shared" si="101"/>
        <v>7.9374560320683851E-3</v>
      </c>
    </row>
    <row r="181" spans="1:19" x14ac:dyDescent="0.3">
      <c r="A181" s="15" t="s">
        <v>15</v>
      </c>
      <c r="F181" s="1"/>
      <c r="G181" s="1"/>
      <c r="H181" s="1">
        <f t="shared" si="101"/>
        <v>0.10187908958910825</v>
      </c>
      <c r="I181" s="1">
        <f t="shared" si="101"/>
        <v>7.1094928254405998E-2</v>
      </c>
      <c r="J181" s="1">
        <f t="shared" si="101"/>
        <v>0.17446179392315087</v>
      </c>
      <c r="K181" s="1">
        <f t="shared" si="101"/>
        <v>0.25710900473933646</v>
      </c>
      <c r="L181" s="1">
        <f t="shared" si="101"/>
        <v>0.24482875551034253</v>
      </c>
      <c r="M181" s="1">
        <f t="shared" si="101"/>
        <v>0.25793244626407369</v>
      </c>
      <c r="O181" s="1">
        <f t="shared" si="101"/>
        <v>0</v>
      </c>
      <c r="P181" s="1">
        <f t="shared" si="101"/>
        <v>0</v>
      </c>
      <c r="Q181" s="1">
        <f t="shared" si="101"/>
        <v>3.560487833073233E-3</v>
      </c>
      <c r="R181" s="1">
        <f t="shared" si="101"/>
        <v>5.0509846943579122E-2</v>
      </c>
      <c r="S181" s="1">
        <f t="shared" si="101"/>
        <v>8.2219479065734E-2</v>
      </c>
    </row>
    <row r="182" spans="1:19" x14ac:dyDescent="0.3">
      <c r="A182" s="15" t="s">
        <v>35</v>
      </c>
      <c r="F182" s="1"/>
      <c r="G182" s="1"/>
      <c r="H182" s="1"/>
      <c r="I182" s="1"/>
      <c r="J182" s="1"/>
      <c r="K182" s="1"/>
      <c r="L182" s="1"/>
      <c r="M182" s="1"/>
      <c r="O182" s="1">
        <f t="shared" si="101"/>
        <v>1.43426418370986E-3</v>
      </c>
      <c r="P182" s="1">
        <f t="shared" si="101"/>
        <v>5.0158681853751854E-3</v>
      </c>
      <c r="Q182" s="1">
        <f t="shared" si="101"/>
        <v>5.5777122709669965E-3</v>
      </c>
      <c r="R182" s="1">
        <f t="shared" si="101"/>
        <v>2.1032465645198922E-2</v>
      </c>
      <c r="S182" s="1">
        <f t="shared" si="101"/>
        <v>3.3258560196799361E-2</v>
      </c>
    </row>
    <row r="183" spans="1:19" x14ac:dyDescent="0.3">
      <c r="A183" s="15" t="s">
        <v>23</v>
      </c>
      <c r="F183" s="1"/>
      <c r="G183" s="1"/>
      <c r="H183" s="1">
        <f t="shared" ref="H183:M187" si="102">H71/H$80</f>
        <v>0</v>
      </c>
      <c r="I183" s="1">
        <f t="shared" si="102"/>
        <v>0</v>
      </c>
      <c r="J183" s="1">
        <f t="shared" si="102"/>
        <v>1.3262155154834388E-2</v>
      </c>
      <c r="K183" s="1">
        <f t="shared" si="102"/>
        <v>0</v>
      </c>
      <c r="L183" s="1">
        <f t="shared" si="102"/>
        <v>0</v>
      </c>
      <c r="M183" s="1">
        <f t="shared" si="102"/>
        <v>0</v>
      </c>
      <c r="O183" s="1"/>
      <c r="P183" s="1"/>
      <c r="Q183" s="1"/>
      <c r="R183" s="1"/>
      <c r="S183" s="1"/>
    </row>
    <row r="184" spans="1:19" x14ac:dyDescent="0.3">
      <c r="A184" s="15" t="s">
        <v>16</v>
      </c>
      <c r="F184" s="1"/>
      <c r="G184" s="1"/>
      <c r="H184" s="1">
        <f t="shared" si="102"/>
        <v>0</v>
      </c>
      <c r="I184" s="1">
        <f t="shared" si="102"/>
        <v>0</v>
      </c>
      <c r="J184" s="1">
        <f t="shared" si="102"/>
        <v>7.8946601800332118E-3</v>
      </c>
      <c r="K184" s="1">
        <f t="shared" si="102"/>
        <v>-0.20418641390205372</v>
      </c>
      <c r="L184" s="1">
        <f t="shared" si="102"/>
        <v>4.0691759918616482E-2</v>
      </c>
      <c r="M184" s="1">
        <f t="shared" si="102"/>
        <v>1.70590242238144E-3</v>
      </c>
      <c r="O184" s="1"/>
      <c r="P184" s="1"/>
      <c r="Q184" s="1"/>
      <c r="R184" s="1"/>
      <c r="S184" s="1"/>
    </row>
    <row r="185" spans="1:19" x14ac:dyDescent="0.3">
      <c r="A185" s="15" t="s">
        <v>17</v>
      </c>
      <c r="F185" s="1"/>
      <c r="G185" s="1"/>
      <c r="H185" s="1">
        <f t="shared" si="102"/>
        <v>0</v>
      </c>
      <c r="I185" s="1">
        <f t="shared" si="102"/>
        <v>0</v>
      </c>
      <c r="J185" s="1">
        <f t="shared" si="102"/>
        <v>4.7149474174847793E-2</v>
      </c>
      <c r="K185" s="1">
        <f t="shared" si="102"/>
        <v>0.15521327014218009</v>
      </c>
      <c r="L185" s="1">
        <f t="shared" si="102"/>
        <v>-9.8338419803323165E-3</v>
      </c>
      <c r="M185" s="1">
        <f t="shared" si="102"/>
        <v>0</v>
      </c>
      <c r="O185" s="1"/>
      <c r="P185" s="1"/>
      <c r="Q185" s="1"/>
      <c r="R185" s="1"/>
      <c r="S185" s="1"/>
    </row>
    <row r="186" spans="1:19" x14ac:dyDescent="0.3">
      <c r="A186" s="15" t="s">
        <v>18</v>
      </c>
      <c r="F186" s="1"/>
      <c r="G186" s="1"/>
      <c r="H186" s="1">
        <f t="shared" si="102"/>
        <v>0</v>
      </c>
      <c r="I186" s="1">
        <f t="shared" si="102"/>
        <v>0.24766665230318438</v>
      </c>
      <c r="J186" s="1">
        <f t="shared" si="102"/>
        <v>8.2456958079645759E-2</v>
      </c>
      <c r="K186" s="1">
        <f t="shared" si="102"/>
        <v>-1.5402843601895736E-2</v>
      </c>
      <c r="L186" s="1">
        <f t="shared" si="102"/>
        <v>3.3909799932180403E-4</v>
      </c>
      <c r="M186" s="1">
        <f t="shared" si="102"/>
        <v>3.4118048447628804E-4</v>
      </c>
      <c r="O186" s="1">
        <f t="shared" ref="O186:S192" si="103">O74/O$80</f>
        <v>5.3571705456406125E-2</v>
      </c>
      <c r="P186" s="1">
        <f t="shared" si="103"/>
        <v>1.5841013824884793E-2</v>
      </c>
      <c r="Q186" s="1">
        <f t="shared" si="103"/>
        <v>0</v>
      </c>
      <c r="R186" s="1">
        <f t="shared" si="103"/>
        <v>0</v>
      </c>
      <c r="S186" s="1">
        <f t="shared" si="103"/>
        <v>0</v>
      </c>
    </row>
    <row r="187" spans="1:19" x14ac:dyDescent="0.3">
      <c r="A187" s="15" t="s">
        <v>34</v>
      </c>
      <c r="F187" s="1"/>
      <c r="G187" s="1"/>
      <c r="H187" s="1">
        <f t="shared" si="102"/>
        <v>5.6099262695404571E-4</v>
      </c>
      <c r="I187" s="1">
        <f t="shared" si="102"/>
        <v>1.2784935579781963E-2</v>
      </c>
      <c r="J187" s="1">
        <f t="shared" si="102"/>
        <v>3.4411687592856934E-3</v>
      </c>
      <c r="K187" s="1">
        <f t="shared" si="102"/>
        <v>1.9747235387045817E-3</v>
      </c>
      <c r="L187" s="1">
        <f t="shared" si="102"/>
        <v>1.3563919972872161E-3</v>
      </c>
      <c r="M187" s="1">
        <f t="shared" si="102"/>
        <v>1.0235414534288639E-3</v>
      </c>
      <c r="O187" s="1">
        <f t="shared" si="103"/>
        <v>0</v>
      </c>
      <c r="P187" s="1">
        <f t="shared" si="103"/>
        <v>0</v>
      </c>
      <c r="Q187" s="1">
        <f t="shared" si="103"/>
        <v>0</v>
      </c>
      <c r="R187" s="1">
        <f t="shared" si="103"/>
        <v>6.4431881910360271E-3</v>
      </c>
      <c r="S187" s="1">
        <f t="shared" si="103"/>
        <v>5.4420685169699634E-4</v>
      </c>
    </row>
    <row r="188" spans="1:19" x14ac:dyDescent="0.3">
      <c r="A188" s="15" t="s">
        <v>36</v>
      </c>
      <c r="F188" s="1"/>
      <c r="G188" s="1"/>
      <c r="H188" s="1"/>
      <c r="I188" s="1"/>
      <c r="J188" s="1"/>
      <c r="K188" s="1"/>
      <c r="L188" s="1"/>
      <c r="M188" s="1"/>
      <c r="O188" s="1">
        <f t="shared" si="103"/>
        <v>0</v>
      </c>
      <c r="P188" s="1">
        <f t="shared" si="103"/>
        <v>0</v>
      </c>
      <c r="Q188" s="1">
        <f t="shared" si="103"/>
        <v>0</v>
      </c>
      <c r="R188" s="1">
        <f t="shared" si="103"/>
        <v>1.4020279259401773E-2</v>
      </c>
      <c r="S188" s="1">
        <f t="shared" si="103"/>
        <v>5.4686151926624993E-3</v>
      </c>
    </row>
    <row r="189" spans="1:19" x14ac:dyDescent="0.3">
      <c r="A189" s="15" t="s">
        <v>37</v>
      </c>
      <c r="F189" s="1"/>
      <c r="G189" s="1"/>
      <c r="H189" s="1"/>
      <c r="I189" s="1"/>
      <c r="J189" s="1"/>
      <c r="K189" s="1"/>
      <c r="L189" s="1"/>
      <c r="M189" s="1"/>
      <c r="O189" s="1">
        <f t="shared" si="103"/>
        <v>0</v>
      </c>
      <c r="P189" s="1">
        <f t="shared" si="103"/>
        <v>0</v>
      </c>
      <c r="Q189" s="1">
        <f t="shared" si="103"/>
        <v>0</v>
      </c>
      <c r="R189" s="1">
        <f t="shared" si="103"/>
        <v>0.15072311892880971</v>
      </c>
      <c r="S189" s="1">
        <f t="shared" si="103"/>
        <v>0</v>
      </c>
    </row>
    <row r="190" spans="1:19" x14ac:dyDescent="0.3">
      <c r="A190" s="15" t="s">
        <v>19</v>
      </c>
      <c r="F190" s="1"/>
      <c r="G190" s="1"/>
      <c r="H190" s="1">
        <f t="shared" ref="H190:M192" si="104">H78/H$80</f>
        <v>3.3659557617242738E-3</v>
      </c>
      <c r="I190" s="1">
        <f t="shared" si="104"/>
        <v>-7.7778256560520533E-3</v>
      </c>
      <c r="J190" s="1">
        <f t="shared" si="104"/>
        <v>1.8862702828677136E-3</v>
      </c>
      <c r="K190" s="1">
        <f t="shared" si="104"/>
        <v>7.8988941548183264E-4</v>
      </c>
      <c r="L190" s="1">
        <f t="shared" si="104"/>
        <v>4.7473719905052562E-3</v>
      </c>
      <c r="M190" s="1">
        <f t="shared" si="104"/>
        <v>6.1412487205731838E-3</v>
      </c>
      <c r="O190" s="1"/>
      <c r="P190" s="1"/>
      <c r="Q190" s="1"/>
      <c r="R190" s="1"/>
      <c r="S190" s="1"/>
    </row>
    <row r="191" spans="1:19" x14ac:dyDescent="0.3">
      <c r="A191" s="15" t="s">
        <v>38</v>
      </c>
      <c r="H191" s="1">
        <f t="shared" si="104"/>
        <v>0.28662951858347002</v>
      </c>
      <c r="I191" s="1">
        <f t="shared" si="104"/>
        <v>0.43114577498168655</v>
      </c>
      <c r="J191" s="1">
        <f t="shared" si="104"/>
        <v>0.48402496577038484</v>
      </c>
      <c r="K191" s="1">
        <f t="shared" si="104"/>
        <v>0.38072669826224326</v>
      </c>
      <c r="L191" s="1">
        <f t="shared" si="104"/>
        <v>0.45303492709393017</v>
      </c>
      <c r="M191" s="1">
        <f t="shared" si="104"/>
        <v>0.42476970317297852</v>
      </c>
      <c r="O191" s="1">
        <f t="shared" si="103"/>
        <v>5.5005969640115983E-2</v>
      </c>
      <c r="P191" s="1">
        <f t="shared" si="103"/>
        <v>2.0856882010259977E-2</v>
      </c>
      <c r="Q191" s="1">
        <f t="shared" si="103"/>
        <v>0.12350731171608577</v>
      </c>
      <c r="R191" s="1">
        <f t="shared" si="103"/>
        <v>0.33900421222404609</v>
      </c>
      <c r="S191" s="1">
        <f t="shared" si="103"/>
        <v>0.29818553471641523</v>
      </c>
    </row>
    <row r="192" spans="1:19" x14ac:dyDescent="0.3">
      <c r="A192" s="15" t="s">
        <v>24</v>
      </c>
      <c r="B192" s="1">
        <f t="shared" ref="B192:G192" si="105">B80/B$80</f>
        <v>1</v>
      </c>
      <c r="C192" s="1">
        <f t="shared" si="105"/>
        <v>1</v>
      </c>
      <c r="D192" s="1">
        <f t="shared" si="105"/>
        <v>1</v>
      </c>
      <c r="E192" s="1">
        <f t="shared" si="105"/>
        <v>1</v>
      </c>
      <c r="F192" s="1">
        <f t="shared" si="105"/>
        <v>1</v>
      </c>
      <c r="G192" s="1">
        <f t="shared" si="105"/>
        <v>1</v>
      </c>
      <c r="H192" s="1">
        <f t="shared" si="104"/>
        <v>1</v>
      </c>
      <c r="I192" s="1">
        <f t="shared" si="104"/>
        <v>1</v>
      </c>
      <c r="J192" s="1">
        <f t="shared" si="104"/>
        <v>1</v>
      </c>
      <c r="K192" s="1">
        <f t="shared" si="104"/>
        <v>1</v>
      </c>
      <c r="L192" s="1">
        <f t="shared" si="104"/>
        <v>1</v>
      </c>
      <c r="M192" s="1">
        <f t="shared" si="104"/>
        <v>1</v>
      </c>
      <c r="O192" s="1">
        <f t="shared" si="103"/>
        <v>1</v>
      </c>
      <c r="P192" s="1">
        <f t="shared" si="103"/>
        <v>1</v>
      </c>
      <c r="Q192" s="1">
        <f t="shared" si="103"/>
        <v>1</v>
      </c>
      <c r="R192" s="1">
        <f t="shared" si="103"/>
        <v>1</v>
      </c>
      <c r="S192" s="1">
        <f t="shared" si="103"/>
        <v>1</v>
      </c>
    </row>
    <row r="193" spans="1:19" x14ac:dyDescent="0.3">
      <c r="A193" s="15"/>
      <c r="B193" s="10"/>
      <c r="C193" s="10"/>
      <c r="D193" s="10"/>
      <c r="E193" s="10"/>
      <c r="F193" s="10"/>
      <c r="G193" s="10"/>
      <c r="H193" s="10"/>
      <c r="I193" s="10"/>
      <c r="J193" s="10"/>
      <c r="K193" s="10"/>
      <c r="L193" s="10"/>
      <c r="M193" s="10"/>
      <c r="O193" s="10"/>
      <c r="P193" s="10"/>
      <c r="Q193" s="10"/>
      <c r="R193" s="10"/>
      <c r="S193" s="10"/>
    </row>
    <row r="194" spans="1:19" s="33" customFormat="1" x14ac:dyDescent="0.3">
      <c r="A194" s="32"/>
      <c r="B194" s="164" t="s">
        <v>45</v>
      </c>
      <c r="C194" s="164"/>
      <c r="D194" s="164"/>
      <c r="E194" s="164"/>
      <c r="F194" s="164"/>
      <c r="G194" s="164"/>
      <c r="H194" s="164"/>
      <c r="I194" s="164"/>
      <c r="J194" s="164"/>
      <c r="K194" s="164"/>
      <c r="L194" s="164"/>
      <c r="M194" s="164"/>
      <c r="O194" s="164" t="s">
        <v>45</v>
      </c>
      <c r="P194" s="164"/>
      <c r="Q194" s="164"/>
      <c r="R194" s="164"/>
      <c r="S194" s="164"/>
    </row>
    <row r="195" spans="1:19" s="35" customFormat="1" x14ac:dyDescent="0.3">
      <c r="A195" s="34"/>
      <c r="B195" s="165"/>
      <c r="C195" s="165"/>
      <c r="D195" s="165"/>
      <c r="E195" s="165"/>
      <c r="F195" s="165"/>
      <c r="G195" s="165"/>
      <c r="H195" s="165"/>
      <c r="I195" s="165"/>
      <c r="J195" s="165"/>
      <c r="K195" s="165"/>
      <c r="L195" s="165"/>
      <c r="M195" s="165"/>
      <c r="O195" s="165"/>
      <c r="P195" s="165"/>
      <c r="Q195" s="165"/>
      <c r="R195" s="165"/>
      <c r="S195" s="165"/>
    </row>
    <row r="196" spans="1:19" x14ac:dyDescent="0.3">
      <c r="B196" s="157" t="s">
        <v>29</v>
      </c>
      <c r="C196" s="158"/>
      <c r="D196" s="158"/>
      <c r="E196" s="158"/>
      <c r="F196" s="158"/>
      <c r="G196" s="158"/>
      <c r="H196" s="158"/>
      <c r="I196" s="158"/>
      <c r="J196" s="158"/>
      <c r="K196" s="158"/>
      <c r="L196" s="158"/>
      <c r="M196" s="158"/>
      <c r="O196" s="159" t="s">
        <v>28</v>
      </c>
      <c r="P196" s="159"/>
      <c r="Q196" s="159"/>
      <c r="R196" s="159"/>
      <c r="S196" s="159"/>
    </row>
    <row r="197" spans="1:19" x14ac:dyDescent="0.3">
      <c r="B197" s="3">
        <v>2002</v>
      </c>
      <c r="C197" s="3">
        <v>2003</v>
      </c>
      <c r="D197" s="3">
        <v>2004</v>
      </c>
      <c r="E197" s="3">
        <v>2005</v>
      </c>
      <c r="F197" s="3">
        <v>2006</v>
      </c>
      <c r="G197" s="3">
        <v>2007</v>
      </c>
      <c r="H197" s="3">
        <v>2008</v>
      </c>
      <c r="I197" s="3">
        <v>2009</v>
      </c>
      <c r="J197" s="3">
        <v>2010</v>
      </c>
      <c r="K197" s="3">
        <v>2011</v>
      </c>
      <c r="L197" s="3">
        <v>2012</v>
      </c>
      <c r="M197" s="3">
        <v>2013</v>
      </c>
      <c r="O197" s="3">
        <v>2009</v>
      </c>
      <c r="P197" s="3">
        <v>2010</v>
      </c>
      <c r="Q197" s="3">
        <v>2011</v>
      </c>
      <c r="R197" s="3">
        <v>2012</v>
      </c>
      <c r="S197" s="3">
        <v>2013</v>
      </c>
    </row>
    <row r="198" spans="1:19" s="38" customFormat="1" x14ac:dyDescent="0.3">
      <c r="A198" s="3" t="s">
        <v>49</v>
      </c>
      <c r="B198" s="40"/>
      <c r="C198" s="117">
        <f>(C43-B43)/B43</f>
        <v>0.38157248157248153</v>
      </c>
      <c r="D198" s="117">
        <f t="shared" ref="D198:M198" si="106">(D43-C43)/C43</f>
        <v>0.3995642895251646</v>
      </c>
      <c r="E198" s="117">
        <f t="shared" si="106"/>
        <v>0.54642777724832425</v>
      </c>
      <c r="F198" s="117">
        <f t="shared" si="106"/>
        <v>0.43794165981922734</v>
      </c>
      <c r="G198" s="117">
        <f t="shared" si="106"/>
        <v>0.57159387991257049</v>
      </c>
      <c r="H198" s="117">
        <f t="shared" si="106"/>
        <v>0.33908735569493659</v>
      </c>
      <c r="I198" s="117">
        <f t="shared" si="106"/>
        <v>-0.17510335136749627</v>
      </c>
      <c r="J198" s="117">
        <f t="shared" si="106"/>
        <v>0.21670040652413622</v>
      </c>
      <c r="K198" s="117">
        <f t="shared" si="106"/>
        <v>0.1545407200492388</v>
      </c>
      <c r="L198" s="117">
        <f t="shared" si="106"/>
        <v>6.3268892794376141E-2</v>
      </c>
      <c r="M198" s="117">
        <f t="shared" si="106"/>
        <v>0.10578512396694212</v>
      </c>
      <c r="N198" s="46"/>
      <c r="O198" s="40"/>
      <c r="P198" s="40"/>
      <c r="Q198" s="40"/>
      <c r="R198" s="40"/>
      <c r="S198" s="40"/>
    </row>
    <row r="199" spans="1:19" s="38" customFormat="1" x14ac:dyDescent="0.3">
      <c r="B199" s="40"/>
      <c r="C199" s="40"/>
      <c r="D199" s="40"/>
      <c r="E199" s="40"/>
      <c r="F199" s="40"/>
      <c r="G199" s="40"/>
      <c r="H199" s="40"/>
      <c r="I199" s="40"/>
      <c r="J199" s="40"/>
      <c r="K199" s="40"/>
      <c r="L199" s="40"/>
      <c r="M199" s="40"/>
      <c r="N199" s="46"/>
      <c r="O199" s="40"/>
      <c r="P199" s="40"/>
      <c r="Q199" s="40"/>
      <c r="R199" s="40"/>
      <c r="S199" s="40"/>
    </row>
    <row r="200" spans="1:19" s="36" customFormat="1" x14ac:dyDescent="0.3">
      <c r="A200" s="3" t="s">
        <v>1</v>
      </c>
      <c r="B200" s="16"/>
      <c r="C200" s="16"/>
      <c r="D200" s="16"/>
      <c r="E200" s="16"/>
      <c r="F200" s="16"/>
      <c r="G200" s="16"/>
      <c r="H200" s="16"/>
      <c r="I200" s="16"/>
      <c r="J200" s="16"/>
      <c r="K200" s="16"/>
      <c r="L200" s="16"/>
      <c r="M200" s="16"/>
      <c r="N200" s="15"/>
      <c r="O200" s="15"/>
      <c r="P200" s="15"/>
      <c r="Q200" s="15"/>
      <c r="R200" s="15"/>
      <c r="S200" s="15"/>
    </row>
    <row r="201" spans="1:19" s="36" customFormat="1" x14ac:dyDescent="0.3">
      <c r="A201" s="15" t="s">
        <v>39</v>
      </c>
      <c r="B201" s="15"/>
      <c r="C201" s="117">
        <f>(C47-B47)/B47</f>
        <v>0.38157248157248136</v>
      </c>
      <c r="D201" s="117">
        <f t="shared" ref="D201:M201" si="107">(D47-C47)/C47</f>
        <v>0.39956428952516465</v>
      </c>
      <c r="E201" s="117">
        <f t="shared" si="107"/>
        <v>0.54642777724832436</v>
      </c>
      <c r="F201" s="117">
        <f t="shared" si="107"/>
        <v>0.43794165981922734</v>
      </c>
      <c r="G201" s="117">
        <f t="shared" si="107"/>
        <v>0.57159387991257049</v>
      </c>
      <c r="H201" s="117">
        <f t="shared" si="107"/>
        <v>0.33908735569493659</v>
      </c>
      <c r="I201" s="117">
        <f t="shared" si="107"/>
        <v>-0.17510335136749636</v>
      </c>
      <c r="J201" s="117">
        <f t="shared" si="107"/>
        <v>0.21670040652413641</v>
      </c>
      <c r="K201" s="117">
        <f t="shared" si="107"/>
        <v>0.15454072004923855</v>
      </c>
      <c r="L201" s="117">
        <f t="shared" si="107"/>
        <v>6.3268892794376294E-2</v>
      </c>
      <c r="M201" s="117">
        <f t="shared" si="107"/>
        <v>0.10578512396694215</v>
      </c>
      <c r="N201" s="15"/>
      <c r="O201" s="117"/>
      <c r="P201" s="117">
        <f t="shared" ref="P201:S201" si="108">(P47-O47)/O47</f>
        <v>0.40009137486538521</v>
      </c>
      <c r="Q201" s="117">
        <f t="shared" si="108"/>
        <v>-0.20388434375218525</v>
      </c>
      <c r="R201" s="117">
        <f t="shared" si="108"/>
        <v>1.0034913594343671E-2</v>
      </c>
      <c r="S201" s="117">
        <f t="shared" si="108"/>
        <v>0.10461324405408934</v>
      </c>
    </row>
    <row r="202" spans="1:19" s="36" customFormat="1" x14ac:dyDescent="0.3">
      <c r="A202" s="15" t="s">
        <v>40</v>
      </c>
      <c r="B202" s="15"/>
      <c r="C202" s="117">
        <f t="shared" ref="C202:M204" si="109">(C48-B48)/B48</f>
        <v>9.7449248615871356E-2</v>
      </c>
      <c r="D202" s="117">
        <f t="shared" si="109"/>
        <v>0.15561094261433575</v>
      </c>
      <c r="E202" s="117">
        <f t="shared" si="109"/>
        <v>0.13520255697320904</v>
      </c>
      <c r="F202" s="117">
        <f t="shared" si="109"/>
        <v>0.19251018632971653</v>
      </c>
      <c r="G202" s="117">
        <f t="shared" si="109"/>
        <v>0.27929207616707624</v>
      </c>
      <c r="H202" s="117">
        <f t="shared" si="109"/>
        <v>0.22747051585991651</v>
      </c>
      <c r="I202" s="117">
        <f t="shared" si="109"/>
        <v>-0.17084321443414907</v>
      </c>
      <c r="J202" s="117">
        <f t="shared" si="109"/>
        <v>2.3352498894294606E-2</v>
      </c>
      <c r="K202" s="117">
        <f t="shared" si="109"/>
        <v>5.7423574495058693E-2</v>
      </c>
      <c r="L202" s="117">
        <f t="shared" si="109"/>
        <v>1.2261580381471272E-2</v>
      </c>
      <c r="M202" s="117">
        <f t="shared" si="109"/>
        <v>-5.1144010767160124E-2</v>
      </c>
      <c r="N202" s="15"/>
      <c r="O202" s="117"/>
      <c r="P202" s="117"/>
      <c r="Q202" s="117"/>
      <c r="R202" s="117"/>
      <c r="S202" s="117"/>
    </row>
    <row r="203" spans="1:19" s="36" customFormat="1" x14ac:dyDescent="0.3">
      <c r="A203" s="15" t="s">
        <v>3</v>
      </c>
      <c r="B203" s="15"/>
      <c r="C203" s="117">
        <f t="shared" si="109"/>
        <v>0.2306188371302279</v>
      </c>
      <c r="D203" s="117">
        <f t="shared" si="109"/>
        <v>0.2314706085514954</v>
      </c>
      <c r="E203" s="117">
        <f t="shared" si="109"/>
        <v>0.21589634283150103</v>
      </c>
      <c r="F203" s="117">
        <f t="shared" si="109"/>
        <v>0.27489966323753284</v>
      </c>
      <c r="G203" s="117">
        <f t="shared" si="109"/>
        <v>0.29830655666521916</v>
      </c>
      <c r="H203" s="117">
        <f t="shared" si="109"/>
        <v>0.4039018952062432</v>
      </c>
      <c r="I203" s="117">
        <f t="shared" si="109"/>
        <v>-6.8549988088620728E-2</v>
      </c>
      <c r="J203" s="117">
        <f t="shared" si="109"/>
        <v>0.2693365161235321</v>
      </c>
      <c r="K203" s="117">
        <f t="shared" si="109"/>
        <v>0.11659614480488957</v>
      </c>
      <c r="L203" s="117">
        <f t="shared" si="109"/>
        <v>6.0150375939849621E-2</v>
      </c>
      <c r="M203" s="117">
        <f t="shared" si="109"/>
        <v>-0.12056737588652482</v>
      </c>
      <c r="N203" s="15"/>
      <c r="O203" s="117"/>
      <c r="P203" s="117">
        <f t="shared" ref="P203:S204" si="110">(P49-O49)/O49</f>
        <v>0.79590448573371997</v>
      </c>
      <c r="Q203" s="117">
        <f t="shared" si="110"/>
        <v>6.2015349347154476E-2</v>
      </c>
      <c r="R203" s="117">
        <f t="shared" si="110"/>
        <v>-7.2415346497484864E-2</v>
      </c>
      <c r="S203" s="117">
        <f t="shared" si="110"/>
        <v>-0.22427050872151844</v>
      </c>
    </row>
    <row r="204" spans="1:19" s="36" customFormat="1" x14ac:dyDescent="0.3">
      <c r="A204" s="15" t="s">
        <v>4</v>
      </c>
      <c r="B204" s="15"/>
      <c r="C204" s="117">
        <f t="shared" si="109"/>
        <v>0.19246384251305282</v>
      </c>
      <c r="D204" s="117">
        <f t="shared" si="109"/>
        <v>0.23853541573287124</v>
      </c>
      <c r="E204" s="117">
        <f t="shared" si="109"/>
        <v>0.27896904325431504</v>
      </c>
      <c r="F204" s="117">
        <f t="shared" si="109"/>
        <v>0.30066957700252145</v>
      </c>
      <c r="G204" s="117">
        <f t="shared" si="109"/>
        <v>0.40294947728485847</v>
      </c>
      <c r="H204" s="117">
        <f t="shared" si="109"/>
        <v>0.31210568963105989</v>
      </c>
      <c r="I204" s="117">
        <f t="shared" si="109"/>
        <v>-0.15211652359173489</v>
      </c>
      <c r="J204" s="117">
        <f t="shared" si="109"/>
        <v>0.16620905282392648</v>
      </c>
      <c r="K204" s="117">
        <f t="shared" si="109"/>
        <v>0.1179319608331436</v>
      </c>
      <c r="L204" s="117">
        <f t="shared" si="109"/>
        <v>4.8893648281816728E-2</v>
      </c>
      <c r="M204" s="117">
        <f t="shared" si="109"/>
        <v>9.9931599442023376E-3</v>
      </c>
      <c r="N204" s="15"/>
      <c r="O204" s="117"/>
      <c r="P204" s="117">
        <f t="shared" si="110"/>
        <v>0.48864859878063716</v>
      </c>
      <c r="Q204" s="117">
        <f t="shared" si="110"/>
        <v>-0.1321143850152442</v>
      </c>
      <c r="R204" s="117">
        <f t="shared" si="110"/>
        <v>-1.7197441037845915E-2</v>
      </c>
      <c r="S204" s="117">
        <f t="shared" si="110"/>
        <v>2.0898772681082652E-3</v>
      </c>
    </row>
    <row r="205" spans="1:19" s="36" customFormat="1" x14ac:dyDescent="0.3">
      <c r="A205" s="15"/>
      <c r="B205" s="15"/>
      <c r="C205" s="117"/>
      <c r="D205" s="117"/>
      <c r="E205" s="117"/>
      <c r="F205" s="117"/>
      <c r="G205" s="117"/>
      <c r="H205" s="117"/>
      <c r="I205" s="117"/>
      <c r="J205" s="117"/>
      <c r="K205" s="117"/>
      <c r="L205" s="117"/>
      <c r="M205" s="117"/>
      <c r="N205" s="15"/>
      <c r="O205" s="117"/>
      <c r="P205" s="117"/>
      <c r="Q205" s="117"/>
      <c r="R205" s="117"/>
      <c r="S205" s="117"/>
    </row>
    <row r="206" spans="1:19" s="36" customFormat="1" x14ac:dyDescent="0.3">
      <c r="A206" s="3" t="s">
        <v>5</v>
      </c>
      <c r="B206" s="15"/>
      <c r="C206" s="117"/>
      <c r="D206" s="117"/>
      <c r="E206" s="117"/>
      <c r="F206" s="117"/>
      <c r="G206" s="117"/>
      <c r="H206" s="117"/>
      <c r="I206" s="117"/>
      <c r="J206" s="117"/>
      <c r="K206" s="117"/>
      <c r="L206" s="117"/>
      <c r="M206" s="117"/>
      <c r="N206" s="15"/>
      <c r="O206" s="117"/>
      <c r="P206" s="117"/>
      <c r="Q206" s="117"/>
      <c r="R206" s="117"/>
      <c r="S206" s="117"/>
    </row>
    <row r="207" spans="1:19" s="36" customFormat="1" x14ac:dyDescent="0.3">
      <c r="A207" s="15" t="s">
        <v>6</v>
      </c>
      <c r="B207" s="15"/>
      <c r="C207" s="117"/>
      <c r="D207" s="117"/>
      <c r="E207" s="117"/>
      <c r="F207" s="117"/>
      <c r="G207" s="117"/>
      <c r="H207" s="117"/>
      <c r="I207" s="117">
        <f>(I53-H53)/H53</f>
        <v>-0.18192167217417426</v>
      </c>
      <c r="J207" s="117">
        <f>(J53-I53)/I53</f>
        <v>0.1234031039214549</v>
      </c>
      <c r="K207" s="117">
        <f>(K53-J53)/J53</f>
        <v>8.5572721329525578E-2</v>
      </c>
      <c r="L207" s="117">
        <f>(L53-K53)/K53</f>
        <v>2.6941362916006271E-2</v>
      </c>
      <c r="M207" s="117">
        <f>(M53-L53)/L53</f>
        <v>4.4753086419753174E-2</v>
      </c>
      <c r="N207" s="15"/>
      <c r="O207" s="117"/>
      <c r="P207" s="117">
        <f t="shared" ref="P207:S212" si="111">(P53-O53)/O53</f>
        <v>0.50821717585825832</v>
      </c>
      <c r="Q207" s="117">
        <f t="shared" si="111"/>
        <v>-0.20796794856643117</v>
      </c>
      <c r="R207" s="117">
        <f t="shared" si="111"/>
        <v>-1.6010862915379582E-2</v>
      </c>
      <c r="S207" s="117">
        <f t="shared" si="111"/>
        <v>-0.1105635084313964</v>
      </c>
    </row>
    <row r="208" spans="1:19" s="36" customFormat="1" x14ac:dyDescent="0.3">
      <c r="A208" s="15" t="s">
        <v>8</v>
      </c>
      <c r="B208" s="15"/>
      <c r="C208" s="117">
        <f t="shared" ref="C208:M208" si="112">(C54-B54)/B54</f>
        <v>0.11236724905789648</v>
      </c>
      <c r="D208" s="117">
        <f t="shared" si="112"/>
        <v>-7.5762242069602706E-2</v>
      </c>
      <c r="E208" s="117">
        <f t="shared" si="112"/>
        <v>0.93902032655781409</v>
      </c>
      <c r="F208" s="117">
        <f t="shared" si="112"/>
        <v>0.5586870596322393</v>
      </c>
      <c r="G208" s="117">
        <f t="shared" si="112"/>
        <v>0.50959206174200655</v>
      </c>
      <c r="H208" s="117">
        <f t="shared" si="112"/>
        <v>0.98035349108968728</v>
      </c>
      <c r="I208" s="117">
        <f t="shared" si="112"/>
        <v>-0.1443481467822238</v>
      </c>
      <c r="J208" s="117">
        <f t="shared" si="112"/>
        <v>-0.31899487091073658</v>
      </c>
      <c r="K208" s="117">
        <f t="shared" si="112"/>
        <v>0.25949367088607578</v>
      </c>
      <c r="L208" s="117">
        <f t="shared" si="112"/>
        <v>-5.5276381909547638E-2</v>
      </c>
      <c r="M208" s="117">
        <f t="shared" si="112"/>
        <v>0.22872340425531917</v>
      </c>
      <c r="N208" s="15"/>
      <c r="O208" s="117"/>
      <c r="P208" s="117">
        <f t="shared" si="111"/>
        <v>15.081632653061224</v>
      </c>
      <c r="Q208" s="117">
        <f t="shared" si="111"/>
        <v>2.2474619289340101</v>
      </c>
      <c r="R208" s="117">
        <f t="shared" si="111"/>
        <v>11.115670183665493</v>
      </c>
      <c r="S208" s="117">
        <f t="shared" si="111"/>
        <v>0.18071861695265121</v>
      </c>
    </row>
    <row r="209" spans="1:19" s="36" customFormat="1" x14ac:dyDescent="0.3">
      <c r="A209" s="15" t="s">
        <v>30</v>
      </c>
      <c r="B209" s="15"/>
      <c r="C209" s="117"/>
      <c r="D209" s="117"/>
      <c r="E209" s="117"/>
      <c r="F209" s="117"/>
      <c r="G209" s="117"/>
      <c r="H209" s="117"/>
      <c r="I209" s="117"/>
      <c r="J209" s="117"/>
      <c r="K209" s="117"/>
      <c r="L209" s="117"/>
      <c r="M209" s="117"/>
      <c r="N209" s="15"/>
      <c r="O209" s="117"/>
      <c r="P209" s="117">
        <f t="shared" si="111"/>
        <v>0.56587725150100077</v>
      </c>
      <c r="Q209" s="117">
        <f t="shared" si="111"/>
        <v>-4.902900557389854E-2</v>
      </c>
      <c r="R209" s="117">
        <f t="shared" si="111"/>
        <v>-0.62786530277010377</v>
      </c>
      <c r="S209" s="117">
        <f t="shared" si="111"/>
        <v>0.16964285714285721</v>
      </c>
    </row>
    <row r="210" spans="1:19" s="36" customFormat="1" x14ac:dyDescent="0.3">
      <c r="A210" s="15" t="s">
        <v>31</v>
      </c>
      <c r="B210" s="15"/>
      <c r="C210" s="117"/>
      <c r="D210" s="117"/>
      <c r="E210" s="117"/>
      <c r="F210" s="117"/>
      <c r="G210" s="117"/>
      <c r="H210" s="117"/>
      <c r="I210" s="117"/>
      <c r="J210" s="117"/>
      <c r="K210" s="117"/>
      <c r="L210" s="117"/>
      <c r="M210" s="117"/>
      <c r="N210" s="15"/>
      <c r="O210" s="117"/>
      <c r="P210" s="117">
        <f t="shared" si="111"/>
        <v>0.26554370204005234</v>
      </c>
      <c r="Q210" s="117">
        <f t="shared" si="111"/>
        <v>-0.28690585347096914</v>
      </c>
      <c r="R210" s="117">
        <f t="shared" si="111"/>
        <v>-2.1319839064249984E-2</v>
      </c>
      <c r="S210" s="117">
        <f t="shared" si="111"/>
        <v>-0.13333333333333322</v>
      </c>
    </row>
    <row r="211" spans="1:19" s="36" customFormat="1" x14ac:dyDescent="0.3">
      <c r="A211" s="15" t="s">
        <v>32</v>
      </c>
      <c r="B211" s="15"/>
      <c r="C211" s="117"/>
      <c r="D211" s="117"/>
      <c r="E211" s="117"/>
      <c r="F211" s="117"/>
      <c r="G211" s="117"/>
      <c r="H211" s="117"/>
      <c r="I211" s="117">
        <f>(I57-H57)/H57</f>
        <v>-0.10333518965410567</v>
      </c>
      <c r="J211" s="117">
        <f>(J57-I57)/I57</f>
        <v>0.10786005106617894</v>
      </c>
      <c r="K211" s="117">
        <f>(K57-J57)/J57</f>
        <v>0.13990282795564984</v>
      </c>
      <c r="L211" s="117">
        <f>(L57-K57)/K57</f>
        <v>0.15300546448087435</v>
      </c>
      <c r="M211" s="117">
        <f>(M57-L57)/L57</f>
        <v>2.3696682464454975E-2</v>
      </c>
      <c r="N211" s="15"/>
      <c r="O211" s="117"/>
      <c r="P211" s="117">
        <f t="shared" si="111"/>
        <v>0.55346227915934032</v>
      </c>
      <c r="Q211" s="117">
        <f t="shared" si="111"/>
        <v>-6.7913544979249299E-3</v>
      </c>
      <c r="R211" s="117">
        <f t="shared" si="111"/>
        <v>2.7839583220274688E-2</v>
      </c>
      <c r="S211" s="117">
        <f t="shared" si="111"/>
        <v>-1.8954593453009594E-2</v>
      </c>
    </row>
    <row r="212" spans="1:19" s="36" customFormat="1" x14ac:dyDescent="0.3">
      <c r="A212" s="15" t="s">
        <v>33</v>
      </c>
      <c r="B212" s="15"/>
      <c r="C212" s="117"/>
      <c r="D212" s="117"/>
      <c r="E212" s="117"/>
      <c r="F212" s="117"/>
      <c r="G212" s="117"/>
      <c r="H212" s="117"/>
      <c r="I212" s="117"/>
      <c r="J212" s="117"/>
      <c r="K212" s="117"/>
      <c r="L212" s="117"/>
      <c r="M212" s="117"/>
      <c r="N212" s="15"/>
      <c r="O212" s="117"/>
      <c r="P212" s="117">
        <f t="shared" si="111"/>
        <v>0.86991123354759725</v>
      </c>
      <c r="Q212" s="117">
        <f t="shared" si="111"/>
        <v>-2.7500409232280268E-2</v>
      </c>
      <c r="R212" s="117">
        <f t="shared" si="111"/>
        <v>-0.12809291365090056</v>
      </c>
      <c r="S212" s="117">
        <f t="shared" si="111"/>
        <v>0.2175675675675677</v>
      </c>
    </row>
    <row r="213" spans="1:19" s="36" customFormat="1" x14ac:dyDescent="0.3">
      <c r="A213" s="15" t="s">
        <v>7</v>
      </c>
      <c r="B213" s="15"/>
      <c r="C213" s="117"/>
      <c r="D213" s="117"/>
      <c r="E213" s="117"/>
      <c r="F213" s="117"/>
      <c r="G213" s="117"/>
      <c r="H213" s="117"/>
      <c r="I213" s="117"/>
      <c r="J213" s="117"/>
      <c r="K213" s="117"/>
      <c r="L213" s="117">
        <f t="shared" ref="L213:M217" si="113">(L59-K59)/K59</f>
        <v>-4.5454545454545491E-2</v>
      </c>
      <c r="M213" s="117">
        <f t="shared" si="113"/>
        <v>-0.30952380952380959</v>
      </c>
      <c r="N213" s="15"/>
      <c r="O213" s="117"/>
      <c r="P213" s="117"/>
      <c r="Q213" s="117"/>
      <c r="R213" s="117"/>
      <c r="S213" s="117"/>
    </row>
    <row r="214" spans="1:19" s="36" customFormat="1" x14ac:dyDescent="0.3">
      <c r="A214" s="15" t="s">
        <v>9</v>
      </c>
      <c r="B214" s="15"/>
      <c r="C214" s="117"/>
      <c r="D214" s="117"/>
      <c r="E214" s="117"/>
      <c r="F214" s="117"/>
      <c r="G214" s="117"/>
      <c r="H214" s="117"/>
      <c r="I214" s="117">
        <f t="shared" ref="I214:K217" si="114">(I60-H60)/H60</f>
        <v>-0.14022073457571926</v>
      </c>
      <c r="J214" s="117">
        <f t="shared" si="114"/>
        <v>0.13720538720538725</v>
      </c>
      <c r="K214" s="117">
        <f t="shared" si="114"/>
        <v>0.11028867505551446</v>
      </c>
      <c r="L214" s="117">
        <f t="shared" si="113"/>
        <v>-3.3333333333333361E-2</v>
      </c>
      <c r="M214" s="117">
        <f t="shared" si="113"/>
        <v>0.12068965517241383</v>
      </c>
      <c r="N214" s="15"/>
      <c r="O214" s="117"/>
      <c r="P214" s="117">
        <f t="shared" ref="P214:S214" si="115">(P60-O60)/O60</f>
        <v>0.39660202505577485</v>
      </c>
      <c r="Q214" s="117">
        <f t="shared" si="115"/>
        <v>-0.16404521995576307</v>
      </c>
      <c r="R214" s="117">
        <f t="shared" si="115"/>
        <v>5.8797589298838797E-3</v>
      </c>
      <c r="S214" s="117">
        <f t="shared" si="115"/>
        <v>-6.9706269180184174E-2</v>
      </c>
    </row>
    <row r="215" spans="1:19" s="36" customFormat="1" x14ac:dyDescent="0.3">
      <c r="A215" s="15" t="s">
        <v>3</v>
      </c>
      <c r="B215" s="15"/>
      <c r="C215" s="117"/>
      <c r="D215" s="117"/>
      <c r="E215" s="117"/>
      <c r="F215" s="117"/>
      <c r="G215" s="117"/>
      <c r="H215" s="117"/>
      <c r="I215" s="117">
        <f t="shared" si="114"/>
        <v>-3.6768263183357588E-2</v>
      </c>
      <c r="J215" s="117">
        <f t="shared" si="114"/>
        <v>0.22421951412937163</v>
      </c>
      <c r="K215" s="117">
        <f t="shared" si="114"/>
        <v>-0.12115911986353128</v>
      </c>
      <c r="L215" s="117">
        <f t="shared" si="113"/>
        <v>4.1769041769041663E-2</v>
      </c>
      <c r="M215" s="117">
        <f t="shared" si="113"/>
        <v>3.5377358490566037E-2</v>
      </c>
      <c r="N215" s="15"/>
      <c r="O215" s="117"/>
      <c r="P215" s="117"/>
      <c r="Q215" s="117"/>
      <c r="R215" s="117"/>
      <c r="S215" s="117"/>
    </row>
    <row r="216" spans="1:19" s="36" customFormat="1" x14ac:dyDescent="0.3">
      <c r="A216" s="15" t="s">
        <v>10</v>
      </c>
      <c r="B216" s="15"/>
      <c r="C216" s="117"/>
      <c r="D216" s="117"/>
      <c r="E216" s="117"/>
      <c r="F216" s="117"/>
      <c r="G216" s="117"/>
      <c r="H216" s="117"/>
      <c r="I216" s="117">
        <f t="shared" si="114"/>
        <v>-0.12760122387211459</v>
      </c>
      <c r="J216" s="117">
        <f t="shared" si="114"/>
        <v>7.3333131334555296E-2</v>
      </c>
      <c r="K216" s="117">
        <f t="shared" si="114"/>
        <v>0.10660220896997084</v>
      </c>
      <c r="L216" s="117">
        <f t="shared" si="113"/>
        <v>2.8698979591836551E-2</v>
      </c>
      <c r="M216" s="117">
        <f t="shared" si="113"/>
        <v>4.5257284562926298E-2</v>
      </c>
      <c r="N216" s="15"/>
      <c r="O216" s="117"/>
      <c r="P216" s="117">
        <f t="shared" ref="P216:S217" si="116">(P62-O62)/O62</f>
        <v>0.4781895299899091</v>
      </c>
      <c r="Q216" s="117">
        <f t="shared" si="116"/>
        <v>-0.15837671635826794</v>
      </c>
      <c r="R216" s="117">
        <f t="shared" si="116"/>
        <v>6.4836918531805315E-2</v>
      </c>
      <c r="S216" s="117">
        <f t="shared" si="116"/>
        <v>-1.7662286188488922E-2</v>
      </c>
    </row>
    <row r="217" spans="1:19" s="36" customFormat="1" x14ac:dyDescent="0.3">
      <c r="A217" s="15" t="s">
        <v>0</v>
      </c>
      <c r="B217" s="15"/>
      <c r="C217" s="117"/>
      <c r="D217" s="117"/>
      <c r="E217" s="117"/>
      <c r="F217" s="117"/>
      <c r="G217" s="117"/>
      <c r="H217" s="117"/>
      <c r="I217" s="117">
        <f t="shared" si="114"/>
        <v>-0.19023033700196745</v>
      </c>
      <c r="J217" s="117">
        <f t="shared" si="114"/>
        <v>0.32177046508818091</v>
      </c>
      <c r="K217" s="117">
        <f t="shared" si="114"/>
        <v>0.13334178317175999</v>
      </c>
      <c r="L217" s="117">
        <f t="shared" si="113"/>
        <v>7.5712772913761536E-2</v>
      </c>
      <c r="M217" s="117">
        <f t="shared" si="113"/>
        <v>-3.4791879091080433E-2</v>
      </c>
      <c r="N217" s="15"/>
      <c r="O217" s="117"/>
      <c r="P217" s="117">
        <f t="shared" si="116"/>
        <v>0.91969256848704872</v>
      </c>
      <c r="Q217" s="117">
        <f t="shared" si="116"/>
        <v>0.70129861179331532</v>
      </c>
      <c r="R217" s="117">
        <f t="shared" si="116"/>
        <v>-1.3050317136535632</v>
      </c>
      <c r="S217" s="117">
        <f t="shared" si="116"/>
        <v>-1.0803828493540579</v>
      </c>
    </row>
    <row r="218" spans="1:19" s="36" customFormat="1" x14ac:dyDescent="0.3">
      <c r="A218" s="15"/>
      <c r="B218" s="15"/>
      <c r="C218" s="117"/>
      <c r="D218" s="117"/>
      <c r="E218" s="117"/>
      <c r="F218" s="117"/>
      <c r="G218" s="117"/>
      <c r="H218" s="117"/>
      <c r="I218" s="117"/>
      <c r="J218" s="117"/>
      <c r="K218" s="117"/>
      <c r="L218" s="117"/>
      <c r="M218" s="117"/>
      <c r="N218" s="15"/>
      <c r="O218" s="117"/>
      <c r="P218" s="117"/>
      <c r="Q218" s="117"/>
      <c r="R218" s="117"/>
      <c r="S218" s="117"/>
    </row>
    <row r="219" spans="1:19" s="36" customFormat="1" x14ac:dyDescent="0.3">
      <c r="A219" s="3" t="s">
        <v>11</v>
      </c>
      <c r="B219" s="15"/>
      <c r="C219" s="117"/>
      <c r="D219" s="117"/>
      <c r="E219" s="117"/>
      <c r="F219" s="117"/>
      <c r="G219" s="117"/>
      <c r="H219" s="117"/>
      <c r="I219" s="117"/>
      <c r="J219" s="117"/>
      <c r="K219" s="117"/>
      <c r="L219" s="117"/>
      <c r="M219" s="117"/>
      <c r="N219" s="15"/>
      <c r="O219" s="117"/>
      <c r="P219" s="117"/>
      <c r="Q219" s="117"/>
      <c r="R219" s="117"/>
      <c r="S219" s="117"/>
    </row>
    <row r="220" spans="1:19" s="36" customFormat="1" x14ac:dyDescent="0.3">
      <c r="A220" s="15" t="s">
        <v>12</v>
      </c>
      <c r="B220" s="15"/>
      <c r="C220" s="117"/>
      <c r="D220" s="117"/>
      <c r="E220" s="117"/>
      <c r="F220" s="117"/>
      <c r="G220" s="117"/>
      <c r="H220" s="117"/>
      <c r="I220" s="117">
        <f t="shared" ref="I220:M223" si="117">(I66-H66)/H66</f>
        <v>-0.30992838679605067</v>
      </c>
      <c r="J220" s="117">
        <f t="shared" si="117"/>
        <v>0.27995087503837895</v>
      </c>
      <c r="K220" s="117">
        <f t="shared" si="117"/>
        <v>0.11782767223181728</v>
      </c>
      <c r="L220" s="117">
        <f t="shared" si="117"/>
        <v>-0.12017167381974252</v>
      </c>
      <c r="M220" s="117">
        <f t="shared" si="117"/>
        <v>4.3902439024390172E-2</v>
      </c>
      <c r="N220" s="15"/>
      <c r="O220" s="117"/>
      <c r="P220" s="117"/>
      <c r="Q220" s="117"/>
      <c r="R220" s="117">
        <f t="shared" ref="R220:S220" si="118">(R66-Q66)/Q66</f>
        <v>0.21688750603508414</v>
      </c>
      <c r="S220" s="117">
        <f t="shared" si="118"/>
        <v>0.6814494798095575</v>
      </c>
    </row>
    <row r="221" spans="1:19" s="36" customFormat="1" x14ac:dyDescent="0.3">
      <c r="A221" s="15" t="s">
        <v>13</v>
      </c>
      <c r="B221" s="15"/>
      <c r="C221" s="117"/>
      <c r="D221" s="117"/>
      <c r="E221" s="117"/>
      <c r="F221" s="117"/>
      <c r="G221" s="117"/>
      <c r="H221" s="117"/>
      <c r="I221" s="117">
        <f t="shared" si="117"/>
        <v>-0.44181489297558041</v>
      </c>
      <c r="J221" s="117">
        <f t="shared" si="117"/>
        <v>1.7025384823116396</v>
      </c>
      <c r="K221" s="117">
        <f t="shared" si="117"/>
        <v>9.4179365475892979E-2</v>
      </c>
      <c r="L221" s="117">
        <f t="shared" si="117"/>
        <v>0.21004566210045669</v>
      </c>
      <c r="M221" s="117">
        <f t="shared" si="117"/>
        <v>-0.16603773584905654</v>
      </c>
      <c r="N221" s="15"/>
      <c r="O221" s="117"/>
      <c r="P221" s="117"/>
      <c r="Q221" s="117"/>
      <c r="R221" s="117"/>
      <c r="S221" s="117"/>
    </row>
    <row r="222" spans="1:19" s="36" customFormat="1" x14ac:dyDescent="0.3">
      <c r="A222" s="15" t="s">
        <v>14</v>
      </c>
      <c r="B222" s="15"/>
      <c r="C222" s="117"/>
      <c r="D222" s="117"/>
      <c r="E222" s="117"/>
      <c r="F222" s="117"/>
      <c r="G222" s="117"/>
      <c r="H222" s="117"/>
      <c r="I222" s="117">
        <f t="shared" si="117"/>
        <v>-0.17583892617449665</v>
      </c>
      <c r="J222" s="117">
        <f t="shared" si="117"/>
        <v>4.8045602605863144E-2</v>
      </c>
      <c r="K222" s="117">
        <f t="shared" si="117"/>
        <v>0.32090132090132095</v>
      </c>
      <c r="L222" s="117">
        <f t="shared" si="117"/>
        <v>1</v>
      </c>
      <c r="M222" s="117">
        <f t="shared" si="117"/>
        <v>-0.20588235294117641</v>
      </c>
      <c r="N222" s="15"/>
      <c r="O222" s="117"/>
      <c r="P222" s="117"/>
      <c r="Q222" s="117"/>
      <c r="R222" s="117">
        <f t="shared" ref="R222:S223" si="119">(R68-Q68)/Q68</f>
        <v>-0.27137870855148338</v>
      </c>
      <c r="S222" s="117">
        <f t="shared" si="119"/>
        <v>1.1485029940119762</v>
      </c>
    </row>
    <row r="223" spans="1:19" s="36" customFormat="1" x14ac:dyDescent="0.3">
      <c r="A223" s="15" t="s">
        <v>15</v>
      </c>
      <c r="B223" s="15"/>
      <c r="C223" s="117"/>
      <c r="D223" s="117"/>
      <c r="E223" s="117"/>
      <c r="F223" s="117"/>
      <c r="G223" s="117"/>
      <c r="H223" s="117"/>
      <c r="I223" s="117">
        <f t="shared" si="117"/>
        <v>-0.23654620332238219</v>
      </c>
      <c r="J223" s="117">
        <f t="shared" si="117"/>
        <v>1.9038123522637735</v>
      </c>
      <c r="K223" s="117">
        <f t="shared" si="117"/>
        <v>0.35879774577332496</v>
      </c>
      <c r="L223" s="117">
        <f t="shared" si="117"/>
        <v>0.10906298003072211</v>
      </c>
      <c r="M223" s="117">
        <f t="shared" si="117"/>
        <v>4.7091412742382155E-2</v>
      </c>
      <c r="N223" s="15"/>
      <c r="O223" s="117"/>
      <c r="P223" s="117"/>
      <c r="Q223" s="117"/>
      <c r="R223" s="117">
        <f t="shared" si="119"/>
        <v>19.030844155844157</v>
      </c>
      <c r="S223" s="117">
        <f t="shared" si="119"/>
        <v>0.50603776643163934</v>
      </c>
    </row>
    <row r="224" spans="1:19" s="36" customFormat="1" x14ac:dyDescent="0.3">
      <c r="A224" s="15" t="s">
        <v>35</v>
      </c>
      <c r="B224" s="15"/>
      <c r="C224" s="117"/>
      <c r="D224" s="117"/>
      <c r="E224" s="117"/>
      <c r="F224" s="117"/>
      <c r="G224" s="117"/>
      <c r="H224" s="117"/>
      <c r="I224" s="117"/>
      <c r="J224" s="117"/>
      <c r="K224" s="117"/>
      <c r="L224" s="117"/>
      <c r="M224" s="117"/>
      <c r="N224" s="15"/>
      <c r="O224" s="117"/>
      <c r="P224" s="117">
        <f t="shared" ref="P224:S224" si="120">(P70-O70)/O70</f>
        <v>3.9891891891891893</v>
      </c>
      <c r="Q224" s="117">
        <f t="shared" si="120"/>
        <v>4.5503791982665139E-2</v>
      </c>
      <c r="R224" s="117">
        <f t="shared" si="120"/>
        <v>4.3243523316062182</v>
      </c>
      <c r="S224" s="117">
        <f t="shared" si="120"/>
        <v>0.46302063059556259</v>
      </c>
    </row>
    <row r="225" spans="1:19" s="36" customFormat="1" x14ac:dyDescent="0.3">
      <c r="A225" s="15" t="s">
        <v>23</v>
      </c>
      <c r="B225" s="15"/>
      <c r="C225" s="117"/>
      <c r="D225" s="117"/>
      <c r="E225" s="117"/>
      <c r="F225" s="117"/>
      <c r="G225" s="117"/>
      <c r="H225" s="117"/>
      <c r="I225" s="117"/>
      <c r="J225" s="117"/>
      <c r="K225" s="117"/>
      <c r="L225" s="117"/>
      <c r="M225" s="117"/>
      <c r="N225" s="15"/>
      <c r="O225" s="117"/>
      <c r="P225" s="117"/>
      <c r="Q225" s="117"/>
      <c r="R225" s="117"/>
      <c r="S225" s="117"/>
    </row>
    <row r="226" spans="1:19" s="36" customFormat="1" x14ac:dyDescent="0.3">
      <c r="A226" s="15" t="s">
        <v>16</v>
      </c>
      <c r="B226" s="15"/>
      <c r="C226" s="117"/>
      <c r="D226" s="117"/>
      <c r="E226" s="117"/>
      <c r="F226" s="117"/>
      <c r="G226" s="117"/>
      <c r="H226" s="117"/>
      <c r="I226" s="117"/>
      <c r="J226" s="117"/>
      <c r="K226" s="117">
        <f t="shared" ref="K226:M229" si="121">(K72-J72)/J72</f>
        <v>-24.846863468634684</v>
      </c>
      <c r="L226" s="117">
        <f t="shared" si="121"/>
        <v>-1.2321083172147003</v>
      </c>
      <c r="M226" s="117">
        <f t="shared" si="121"/>
        <v>-0.95833333333333337</v>
      </c>
      <c r="N226" s="15"/>
      <c r="O226" s="117"/>
      <c r="P226" s="117"/>
      <c r="Q226" s="117"/>
      <c r="R226" s="117"/>
      <c r="S226" s="117"/>
    </row>
    <row r="227" spans="1:19" s="36" customFormat="1" x14ac:dyDescent="0.3">
      <c r="A227" s="15" t="s">
        <v>17</v>
      </c>
      <c r="B227" s="15"/>
      <c r="C227" s="117"/>
      <c r="D227" s="117"/>
      <c r="E227" s="117"/>
      <c r="F227" s="117"/>
      <c r="G227" s="117"/>
      <c r="H227" s="117"/>
      <c r="I227" s="117"/>
      <c r="J227" s="117"/>
      <c r="K227" s="117">
        <f t="shared" si="121"/>
        <v>2.0352177942539385</v>
      </c>
      <c r="L227" s="117">
        <f t="shared" si="121"/>
        <v>-1.0737913486005088</v>
      </c>
      <c r="M227" s="117">
        <f t="shared" si="121"/>
        <v>-1</v>
      </c>
      <c r="N227" s="15"/>
      <c r="O227" s="117"/>
      <c r="P227" s="117"/>
      <c r="Q227" s="117"/>
      <c r="R227" s="117"/>
      <c r="S227" s="117"/>
    </row>
    <row r="228" spans="1:19" s="36" customFormat="1" x14ac:dyDescent="0.3">
      <c r="A228" s="15" t="s">
        <v>18</v>
      </c>
      <c r="B228" s="15"/>
      <c r="C228" s="117"/>
      <c r="D228" s="117"/>
      <c r="E228" s="117"/>
      <c r="F228" s="117"/>
      <c r="G228" s="117"/>
      <c r="H228" s="117"/>
      <c r="I228" s="117"/>
      <c r="J228" s="117">
        <f>(J74-I74)/I74</f>
        <v>-0.60602686338645695</v>
      </c>
      <c r="K228" s="117">
        <f t="shared" si="121"/>
        <v>-1.1722310545839958</v>
      </c>
      <c r="L228" s="117">
        <f t="shared" si="121"/>
        <v>-1.0256410256410258</v>
      </c>
      <c r="M228" s="117">
        <f t="shared" si="121"/>
        <v>0</v>
      </c>
      <c r="N228" s="15"/>
      <c r="O228" s="117"/>
      <c r="P228" s="117">
        <f t="shared" ref="P228:Q228" si="122">(P74-O74)/O74</f>
        <v>-0.57814761215629518</v>
      </c>
      <c r="Q228" s="117">
        <f t="shared" si="122"/>
        <v>-1</v>
      </c>
      <c r="R228" s="117"/>
      <c r="S228" s="117"/>
    </row>
    <row r="229" spans="1:19" s="36" customFormat="1" x14ac:dyDescent="0.3">
      <c r="A229" s="15" t="s">
        <v>34</v>
      </c>
      <c r="B229" s="15"/>
      <c r="C229" s="117"/>
      <c r="D229" s="117"/>
      <c r="E229" s="117"/>
      <c r="F229" s="117"/>
      <c r="G229" s="117"/>
      <c r="H229" s="117"/>
      <c r="I229" s="117">
        <f>(I75-H75)/H75</f>
        <v>23.932773109243698</v>
      </c>
      <c r="J229" s="117">
        <f>(J75-I75)/I75</f>
        <v>-0.68149646107178974</v>
      </c>
      <c r="K229" s="117">
        <f t="shared" si="121"/>
        <v>-0.47089947089947087</v>
      </c>
      <c r="L229" s="117">
        <f t="shared" si="121"/>
        <v>-0.19999999999999996</v>
      </c>
      <c r="M229" s="117">
        <f t="shared" si="121"/>
        <v>-0.25000000000000006</v>
      </c>
      <c r="N229" s="15"/>
      <c r="O229" s="117"/>
      <c r="P229" s="117"/>
      <c r="Q229" s="117"/>
      <c r="R229" s="117"/>
      <c r="S229" s="117">
        <f t="shared" ref="S229:S231" si="123">(S75-R75)/R75</f>
        <v>-0.92185514612452346</v>
      </c>
    </row>
    <row r="230" spans="1:19" s="36" customFormat="1" x14ac:dyDescent="0.3">
      <c r="A230" s="15" t="s">
        <v>36</v>
      </c>
      <c r="B230" s="15"/>
      <c r="C230" s="117"/>
      <c r="D230" s="117"/>
      <c r="E230" s="117"/>
      <c r="F230" s="117"/>
      <c r="G230" s="117"/>
      <c r="H230" s="117"/>
      <c r="I230" s="117"/>
      <c r="J230" s="117"/>
      <c r="K230" s="117"/>
      <c r="L230" s="117"/>
      <c r="M230" s="117"/>
      <c r="N230" s="15"/>
      <c r="O230" s="117"/>
      <c r="P230" s="117"/>
      <c r="Q230" s="117"/>
      <c r="R230" s="117"/>
      <c r="S230" s="117">
        <f t="shared" si="123"/>
        <v>-0.63912408759124095</v>
      </c>
    </row>
    <row r="231" spans="1:19" s="36" customFormat="1" x14ac:dyDescent="0.3">
      <c r="A231" s="15" t="s">
        <v>37</v>
      </c>
      <c r="B231" s="15"/>
      <c r="C231" s="117"/>
      <c r="D231" s="117"/>
      <c r="E231" s="117"/>
      <c r="F231" s="117"/>
      <c r="G231" s="117"/>
      <c r="H231" s="117"/>
      <c r="I231" s="117"/>
      <c r="J231" s="117"/>
      <c r="K231" s="117"/>
      <c r="L231" s="117"/>
      <c r="M231" s="117"/>
      <c r="N231" s="15"/>
      <c r="O231" s="117"/>
      <c r="P231" s="117"/>
      <c r="Q231" s="117"/>
      <c r="R231" s="117"/>
      <c r="S231" s="117">
        <f t="shared" si="123"/>
        <v>-1</v>
      </c>
    </row>
    <row r="232" spans="1:19" s="36" customFormat="1" x14ac:dyDescent="0.3">
      <c r="A232" s="15" t="s">
        <v>19</v>
      </c>
      <c r="B232" s="15"/>
      <c r="C232" s="117"/>
      <c r="D232" s="117"/>
      <c r="E232" s="117"/>
      <c r="F232" s="117"/>
      <c r="G232" s="117"/>
      <c r="H232" s="117"/>
      <c r="I232" s="117">
        <f>(I78-H78)/H78</f>
        <v>-3.5280112044817931</v>
      </c>
      <c r="J232" s="117">
        <f>(J78-I78)/I78</f>
        <v>-1.2869806094182825</v>
      </c>
      <c r="K232" s="117">
        <f>(K78-J78)/J78</f>
        <v>-0.61389961389961389</v>
      </c>
      <c r="L232" s="117">
        <f>(L78-K78)/K78</f>
        <v>5.9999999999999991</v>
      </c>
      <c r="M232" s="117">
        <f>(M78-L78)/L78</f>
        <v>0.28571428571428581</v>
      </c>
      <c r="N232" s="15"/>
      <c r="O232" s="117"/>
      <c r="P232" s="117"/>
      <c r="Q232" s="117"/>
      <c r="R232" s="117"/>
      <c r="S232" s="117"/>
    </row>
    <row r="233" spans="1:19" s="36" customFormat="1" x14ac:dyDescent="0.3">
      <c r="A233" s="15" t="s">
        <v>38</v>
      </c>
      <c r="B233" s="15"/>
      <c r="C233" s="117">
        <f>(C80-B80)/B80</f>
        <v>8.5863051380292807E-2</v>
      </c>
      <c r="D233" s="117">
        <f>(D80-C80)/C80</f>
        <v>0.36551162580294932</v>
      </c>
      <c r="E233" s="117">
        <f>(E80-D80)/D80</f>
        <v>0.25541641820711591</v>
      </c>
      <c r="F233" s="117">
        <f>(F80-E80)/E80</f>
        <v>0.24642442474139739</v>
      </c>
      <c r="G233" s="117">
        <f>(G80-F80)/F80</f>
        <v>0.63841048386243116</v>
      </c>
      <c r="H233" s="117">
        <f>(H79-G80)/G80</f>
        <v>-0.60717539201054405</v>
      </c>
      <c r="I233" s="117">
        <f t="shared" ref="I233:M233" si="124">(I79-H79)/H79</f>
        <v>0.6456308284403216</v>
      </c>
      <c r="J233" s="117">
        <f t="shared" si="124"/>
        <v>0.32846605900695608</v>
      </c>
      <c r="K233" s="117">
        <f t="shared" si="124"/>
        <v>-0.27475718659955917</v>
      </c>
      <c r="L233" s="117">
        <f t="shared" si="124"/>
        <v>0.38589211618257269</v>
      </c>
      <c r="M233" s="117">
        <f t="shared" si="124"/>
        <v>-6.8113772455089885E-2</v>
      </c>
      <c r="N233" s="15"/>
      <c r="O233" s="117"/>
      <c r="P233" s="117">
        <f t="shared" ref="P233:S233" si="125">(P79-O79)/O79</f>
        <v>-0.45905567300916134</v>
      </c>
      <c r="Q233" s="117">
        <f t="shared" si="125"/>
        <v>4.5674830640958826</v>
      </c>
      <c r="R233" s="117">
        <f t="shared" si="125"/>
        <v>2.8756551853238492</v>
      </c>
      <c r="S233" s="117">
        <f t="shared" si="125"/>
        <v>-0.18619815250860336</v>
      </c>
    </row>
    <row r="234" spans="1:19" s="36" customFormat="1" x14ac:dyDescent="0.3">
      <c r="A234" s="15" t="s">
        <v>20</v>
      </c>
      <c r="B234" s="15"/>
      <c r="C234" s="117">
        <f t="shared" ref="C234:M236" si="126">(C81-B81)/B81</f>
        <v>0.49674451657177154</v>
      </c>
      <c r="D234" s="117">
        <f t="shared" si="126"/>
        <v>-2.4408836601696814E-2</v>
      </c>
      <c r="E234" s="117">
        <f t="shared" si="126"/>
        <v>0.34723562920482282</v>
      </c>
      <c r="F234" s="117">
        <f t="shared" si="126"/>
        <v>0.44718186234961194</v>
      </c>
      <c r="G234" s="117">
        <f t="shared" si="126"/>
        <v>-0.14479113927061105</v>
      </c>
      <c r="H234" s="117">
        <f t="shared" si="126"/>
        <v>5.1881753506188316E-2</v>
      </c>
      <c r="I234" s="117">
        <f t="shared" si="126"/>
        <v>-1.5813753034039548</v>
      </c>
      <c r="J234" s="117">
        <f t="shared" si="126"/>
        <v>0.35331347861795681</v>
      </c>
      <c r="K234" s="117">
        <f t="shared" si="126"/>
        <v>-1.7539177604021745</v>
      </c>
      <c r="L234" s="117">
        <f t="shared" si="126"/>
        <v>-1.3041581513467329</v>
      </c>
      <c r="M234" s="117">
        <f t="shared" si="126"/>
        <v>-0.71022946802996867</v>
      </c>
      <c r="N234" s="15"/>
      <c r="O234" s="117"/>
      <c r="P234" s="117">
        <f t="shared" ref="P234:S236" si="127">(P81-O81)/O81</f>
        <v>-1.4446612564091543</v>
      </c>
      <c r="Q234" s="117">
        <f t="shared" si="127"/>
        <v>-7.3642394949840924</v>
      </c>
      <c r="R234" s="117">
        <f t="shared" si="127"/>
        <v>6.3247271276057679</v>
      </c>
      <c r="S234" s="117">
        <f t="shared" si="127"/>
        <v>-0.21691915524635833</v>
      </c>
    </row>
    <row r="235" spans="1:19" s="36" customFormat="1" x14ac:dyDescent="0.3">
      <c r="A235" s="15" t="s">
        <v>21</v>
      </c>
      <c r="B235" s="15"/>
      <c r="C235" s="117">
        <f t="shared" si="126"/>
        <v>0.35027760641579275</v>
      </c>
      <c r="D235" s="117">
        <f t="shared" si="126"/>
        <v>-7.6114766081871357E-2</v>
      </c>
      <c r="E235" s="117">
        <f t="shared" si="126"/>
        <v>0.5005439620215606</v>
      </c>
      <c r="F235" s="117">
        <f t="shared" si="126"/>
        <v>0.40436330081729488</v>
      </c>
      <c r="G235" s="117">
        <f t="shared" si="126"/>
        <v>0.18754399962453666</v>
      </c>
      <c r="H235" s="117">
        <f t="shared" si="126"/>
        <v>1.6519780263209865E-2</v>
      </c>
      <c r="I235" s="117">
        <f t="shared" si="126"/>
        <v>-1.0017495431748378</v>
      </c>
      <c r="J235" s="117">
        <f t="shared" si="126"/>
        <v>-115.68888888888888</v>
      </c>
      <c r="K235" s="117">
        <f t="shared" si="126"/>
        <v>1.5963960472776597</v>
      </c>
      <c r="L235" s="117">
        <f t="shared" si="126"/>
        <v>7.4626865671641521E-3</v>
      </c>
      <c r="M235" s="117">
        <f t="shared" si="126"/>
        <v>2.2222222222222275E-2</v>
      </c>
      <c r="N235" s="15"/>
      <c r="O235" s="117"/>
      <c r="P235" s="117">
        <f t="shared" si="127"/>
        <v>0.64391734575087323</v>
      </c>
      <c r="Q235" s="117">
        <f t="shared" si="127"/>
        <v>-0.44144463131804912</v>
      </c>
      <c r="R235" s="117">
        <f t="shared" si="127"/>
        <v>-3.1164817749603806</v>
      </c>
      <c r="S235" s="117">
        <f t="shared" si="127"/>
        <v>-1.0215649569449645</v>
      </c>
    </row>
    <row r="236" spans="1:19" s="36" customFormat="1" x14ac:dyDescent="0.3">
      <c r="A236" s="15" t="s">
        <v>22</v>
      </c>
      <c r="B236" s="15"/>
      <c r="C236" s="117">
        <f t="shared" si="126"/>
        <v>0.68947906067759868</v>
      </c>
      <c r="D236" s="117">
        <f t="shared" si="126"/>
        <v>2.9970091447065483E-2</v>
      </c>
      <c r="E236" s="117">
        <f t="shared" si="126"/>
        <v>0.20260859985603694</v>
      </c>
      <c r="F236" s="117">
        <f t="shared" si="126"/>
        <v>0.49758298344788465</v>
      </c>
      <c r="G236" s="117">
        <f t="shared" si="126"/>
        <v>-0.51162799452871321</v>
      </c>
      <c r="H236" s="117">
        <f t="shared" si="126"/>
        <v>0.14679616038667065</v>
      </c>
      <c r="I236" s="117">
        <f t="shared" si="126"/>
        <v>-2.9604028110756953</v>
      </c>
      <c r="J236" s="117">
        <f t="shared" si="126"/>
        <v>0.59970205099087703</v>
      </c>
      <c r="K236" s="117">
        <f t="shared" si="126"/>
        <v>-1.2439152317945827</v>
      </c>
      <c r="L236" s="117">
        <f t="shared" si="126"/>
        <v>-3.4294920422709714</v>
      </c>
      <c r="M236" s="117">
        <f t="shared" si="126"/>
        <v>-0.21806377815219533</v>
      </c>
      <c r="N236" s="15"/>
      <c r="O236" s="117"/>
      <c r="P236" s="117">
        <f t="shared" si="127"/>
        <v>-0.14098035248783358</v>
      </c>
      <c r="Q236" s="117">
        <f t="shared" si="127"/>
        <v>0.90525235311440533</v>
      </c>
      <c r="R236" s="117">
        <f t="shared" si="127"/>
        <v>3.0184542713054432</v>
      </c>
      <c r="S236" s="117">
        <f t="shared" si="127"/>
        <v>-6.8506362777872587E-2</v>
      </c>
    </row>
  </sheetData>
  <sheetProtection algorithmName="SHA-512" hashValue="lGGbpK7Fg1QPlubc4jF+VGMrT/hfUdOAIk89/ZWPA0VDDjrMTlLpXYdlJkKOttSx4YR+YsNhAXAXkx0MIxMa0w==" saltValue="Kga3xRxEw418IGK1qQCSyA==" spinCount="100000" sheet="1" objects="1" scenarios="1"/>
  <mergeCells count="24">
    <mergeCell ref="B196:M196"/>
    <mergeCell ref="O196:S196"/>
    <mergeCell ref="A29:A30"/>
    <mergeCell ref="A31:A32"/>
    <mergeCell ref="B194:M195"/>
    <mergeCell ref="O194:S195"/>
    <mergeCell ref="B88:M89"/>
    <mergeCell ref="O88:S89"/>
    <mergeCell ref="B133:M134"/>
    <mergeCell ref="O133:S134"/>
    <mergeCell ref="B161:M162"/>
    <mergeCell ref="O161:S162"/>
    <mergeCell ref="B90:M90"/>
    <mergeCell ref="O90:S90"/>
    <mergeCell ref="B135:M135"/>
    <mergeCell ref="O135:S135"/>
    <mergeCell ref="B163:M163"/>
    <mergeCell ref="O163:S163"/>
    <mergeCell ref="O40:S40"/>
    <mergeCell ref="A23:A24"/>
    <mergeCell ref="A25:A26"/>
    <mergeCell ref="A35:A36"/>
    <mergeCell ref="A37:A38"/>
    <mergeCell ref="B40:M40"/>
  </mergeCells>
  <conditionalFormatting sqref="B201:M236 B116:G116 B122:G122 O94:S108 B93:M115 B117:M121 B123:M124 H125:M125 H79:M79 O193:S193 B193:M193 B165:M166 B192:G192 B167:G181 H167:M192 O165:S177 B160:M160 B156:G158 H142:M143 H145:M145 H150:M158 O157:S157 B80:M87 B126:M132 B47:M78">
    <cfRule type="cellIs" dxfId="50" priority="57" operator="lessThan">
      <formula>0</formula>
    </cfRule>
  </conditionalFormatting>
  <conditionalFormatting sqref="F35:M39">
    <cfRule type="cellIs" dxfId="49" priority="56" operator="lessThan">
      <formula>0</formula>
    </cfRule>
  </conditionalFormatting>
  <conditionalFormatting sqref="B46:G46">
    <cfRule type="cellIs" dxfId="48" priority="55" operator="lessThan">
      <formula>0</formula>
    </cfRule>
  </conditionalFormatting>
  <conditionalFormatting sqref="B40 B35:E39">
    <cfRule type="cellIs" dxfId="47" priority="54" operator="lessThan">
      <formula>0</formula>
    </cfRule>
  </conditionalFormatting>
  <conditionalFormatting sqref="P93:S93 O109:S111 O113:S113 O117:S119 O124:S124 O127:S130 O160:S160">
    <cfRule type="cellIs" dxfId="46" priority="53" operator="lessThan">
      <formula>0</formula>
    </cfRule>
  </conditionalFormatting>
  <conditionalFormatting sqref="O93">
    <cfRule type="cellIs" dxfId="45" priority="52" operator="lessThan">
      <formula>0</formula>
    </cfRule>
  </conditionalFormatting>
  <conditionalFormatting sqref="O201:S236">
    <cfRule type="cellIs" dxfId="44" priority="50" operator="lessThan">
      <formula>0</formula>
    </cfRule>
  </conditionalFormatting>
  <conditionalFormatting sqref="O112:S112">
    <cfRule type="cellIs" dxfId="43" priority="49" operator="lessThan">
      <formula>0</formula>
    </cfRule>
  </conditionalFormatting>
  <conditionalFormatting sqref="O114:S116">
    <cfRule type="cellIs" dxfId="42" priority="48" operator="lessThan">
      <formula>0</formula>
    </cfRule>
  </conditionalFormatting>
  <conditionalFormatting sqref="O120:S123">
    <cfRule type="cellIs" dxfId="41" priority="47" operator="lessThan">
      <formula>0</formula>
    </cfRule>
  </conditionalFormatting>
  <conditionalFormatting sqref="O125:S125">
    <cfRule type="cellIs" dxfId="40" priority="46" operator="lessThan">
      <formula>0</formula>
    </cfRule>
  </conditionalFormatting>
  <conditionalFormatting sqref="O80:S80">
    <cfRule type="cellIs" dxfId="39" priority="45" operator="lessThan">
      <formula>0</formula>
    </cfRule>
  </conditionalFormatting>
  <conditionalFormatting sqref="O126:S126">
    <cfRule type="cellIs" dxfId="38" priority="44" operator="lessThan">
      <formula>0</formula>
    </cfRule>
  </conditionalFormatting>
  <conditionalFormatting sqref="O85:S85">
    <cfRule type="cellIs" dxfId="37" priority="43" operator="lessThan">
      <formula>0</formula>
    </cfRule>
  </conditionalFormatting>
  <conditionalFormatting sqref="I25:M25">
    <cfRule type="cellIs" dxfId="36" priority="39" operator="lessThan">
      <formula>0</formula>
    </cfRule>
  </conditionalFormatting>
  <conditionalFormatting sqref="O178:S178">
    <cfRule type="cellIs" dxfId="35" priority="35" operator="lessThan">
      <formula>0</formula>
    </cfRule>
  </conditionalFormatting>
  <conditionalFormatting sqref="O131:S131">
    <cfRule type="cellIs" dxfId="34" priority="42" operator="lessThan">
      <formula>0</formula>
    </cfRule>
  </conditionalFormatting>
  <conditionalFormatting sqref="H23:M23">
    <cfRule type="cellIs" dxfId="33" priority="38" operator="lessThan">
      <formula>0</formula>
    </cfRule>
  </conditionalFormatting>
  <conditionalFormatting sqref="I26:M26">
    <cfRule type="cellIs" dxfId="32" priority="41" operator="lessThan">
      <formula>0</formula>
    </cfRule>
  </conditionalFormatting>
  <conditionalFormatting sqref="H24:M24">
    <cfRule type="cellIs" dxfId="31" priority="40" operator="lessThan">
      <formula>0</formula>
    </cfRule>
  </conditionalFormatting>
  <conditionalFormatting sqref="B182:G190">
    <cfRule type="cellIs" dxfId="30" priority="37" operator="lessThan">
      <formula>0</formula>
    </cfRule>
  </conditionalFormatting>
  <conditionalFormatting sqref="O179:S179 O183:S185 O190:S190">
    <cfRule type="cellIs" dxfId="29" priority="36" operator="lessThan">
      <formula>0</formula>
    </cfRule>
  </conditionalFormatting>
  <conditionalFormatting sqref="O87:S87">
    <cfRule type="cellIs" dxfId="28" priority="28" operator="lessThan">
      <formula>0</formula>
    </cfRule>
  </conditionalFormatting>
  <conditionalFormatting sqref="O180:S182">
    <cfRule type="cellIs" dxfId="27" priority="34" operator="lessThan">
      <formula>0</formula>
    </cfRule>
  </conditionalFormatting>
  <conditionalFormatting sqref="C198:M198">
    <cfRule type="cellIs" dxfId="26" priority="29" operator="lessThan">
      <formula>0</formula>
    </cfRule>
  </conditionalFormatting>
  <conditionalFormatting sqref="O191:S192">
    <cfRule type="cellIs" dxfId="25" priority="32" operator="lessThan">
      <formula>0</formula>
    </cfRule>
  </conditionalFormatting>
  <conditionalFormatting sqref="N38">
    <cfRule type="cellIs" dxfId="24" priority="31" operator="lessThan">
      <formula>0</formula>
    </cfRule>
  </conditionalFormatting>
  <conditionalFormatting sqref="B141:G155 B159:M159 B139:M140 H141:M141 O139:S151">
    <cfRule type="cellIs" dxfId="23" priority="27" operator="lessThan">
      <formula>0</formula>
    </cfRule>
  </conditionalFormatting>
  <conditionalFormatting sqref="O186:S189">
    <cfRule type="cellIs" dxfId="22" priority="33" operator="lessThan">
      <formula>0</formula>
    </cfRule>
  </conditionalFormatting>
  <conditionalFormatting sqref="N37">
    <cfRule type="cellIs" dxfId="21" priority="30" operator="lessThan">
      <formula>0</formula>
    </cfRule>
  </conditionalFormatting>
  <conditionalFormatting sqref="O153:S153 O158:S158">
    <cfRule type="cellIs" dxfId="20" priority="26" operator="lessThan">
      <formula>0</formula>
    </cfRule>
  </conditionalFormatting>
  <conditionalFormatting sqref="O159:S159">
    <cfRule type="cellIs" dxfId="19" priority="25" operator="lessThan">
      <formula>0</formula>
    </cfRule>
  </conditionalFormatting>
  <conditionalFormatting sqref="H144:M144">
    <cfRule type="cellIs" dxfId="18" priority="24" operator="lessThan">
      <formula>0</formula>
    </cfRule>
  </conditionalFormatting>
  <conditionalFormatting sqref="H146:M149">
    <cfRule type="cellIs" dxfId="17" priority="23" operator="lessThan">
      <formula>0</formula>
    </cfRule>
  </conditionalFormatting>
  <conditionalFormatting sqref="O152:S152">
    <cfRule type="cellIs" dxfId="16" priority="22" operator="lessThan">
      <formula>0</formula>
    </cfRule>
  </conditionalFormatting>
  <conditionalFormatting sqref="O154:S156">
    <cfRule type="cellIs" dxfId="15" priority="21" operator="lessThan">
      <formula>0</formula>
    </cfRule>
  </conditionalFormatting>
  <conditionalFormatting sqref="B90">
    <cfRule type="cellIs" dxfId="14" priority="19" operator="lessThan">
      <formula>0</formula>
    </cfRule>
  </conditionalFormatting>
  <conditionalFormatting sqref="B135">
    <cfRule type="cellIs" dxfId="13" priority="18" operator="lessThan">
      <formula>0</formula>
    </cfRule>
  </conditionalFormatting>
  <conditionalFormatting sqref="B163">
    <cfRule type="cellIs" dxfId="12" priority="17" operator="lessThan">
      <formula>0</formula>
    </cfRule>
  </conditionalFormatting>
  <conditionalFormatting sqref="B196">
    <cfRule type="cellIs" dxfId="11" priority="16" operator="lessThan">
      <formula>0</formula>
    </cfRule>
  </conditionalFormatting>
  <conditionalFormatting sqref="K5">
    <cfRule type="cellIs" dxfId="10" priority="14" operator="lessThan">
      <formula>1</formula>
    </cfRule>
    <cfRule type="cellIs" dxfId="9" priority="15" operator="greaterThan">
      <formula>1</formula>
    </cfRule>
  </conditionalFormatting>
  <conditionalFormatting sqref="H30:M30">
    <cfRule type="cellIs" dxfId="8" priority="6" operator="lessThan">
      <formula>0</formula>
    </cfRule>
  </conditionalFormatting>
  <conditionalFormatting sqref="H32:M32">
    <cfRule type="cellIs" dxfId="7" priority="7" operator="lessThan">
      <formula>0</formula>
    </cfRule>
  </conditionalFormatting>
  <conditionalFormatting sqref="O86:S86">
    <cfRule type="cellIs" dxfId="6" priority="9" operator="lessThan">
      <formula>0</formula>
    </cfRule>
  </conditionalFormatting>
  <conditionalFormatting sqref="O132:S132">
    <cfRule type="cellIs" dxfId="5" priority="8" operator="lessThan">
      <formula>0</formula>
    </cfRule>
  </conditionalFormatting>
  <conditionalFormatting sqref="H29:M29">
    <cfRule type="cellIs" dxfId="4" priority="2" operator="lessThan">
      <formula>0</formula>
    </cfRule>
  </conditionalFormatting>
  <conditionalFormatting sqref="I31:M31">
    <cfRule type="cellIs" dxfId="3" priority="3" operator="lessThan">
      <formula>0</formula>
    </cfRule>
  </conditionalFormatting>
  <conditionalFormatting sqref="O47:S47">
    <cfRule type="cellIs" dxfId="2" priority="1" operator="lessThan">
      <formula>0</formula>
    </cfRule>
  </conditionalFormatting>
  <pageMargins left="0.7" right="0.7" top="0.75" bottom="0.75" header="0.3" footer="0.3"/>
  <pageSetup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19" r:id="rId4" name="Button 71">
              <controlPr defaultSize="0" print="0" autoFill="0" autoPict="0" macro="[0]!Reset_IRCs">
                <anchor moveWithCells="1" sizeWithCells="1">
                  <from>
                    <xdr:col>12</xdr:col>
                    <xdr:colOff>83820</xdr:colOff>
                    <xdr:row>3</xdr:row>
                    <xdr:rowOff>30480</xdr:rowOff>
                  </from>
                  <to>
                    <xdr:col>13</xdr:col>
                    <xdr:colOff>1402080</xdr:colOff>
                    <xdr:row>5</xdr:row>
                    <xdr:rowOff>160020</xdr:rowOff>
                  </to>
                </anchor>
              </controlPr>
            </control>
          </mc:Choice>
        </mc:AlternateContent>
        <mc:AlternateContent xmlns:mc="http://schemas.openxmlformats.org/markup-compatibility/2006">
          <mc:Choice Requires="x14">
            <control shapeId="2196" r:id="rId5" name="Button 148">
              <controlPr defaultSize="0" print="0" autoFill="0" autoPict="0" macro="[0]!Reset_MarketShare">
                <anchor moveWithCells="1" sizeWithCells="1">
                  <from>
                    <xdr:col>12</xdr:col>
                    <xdr:colOff>76200</xdr:colOff>
                    <xdr:row>7</xdr:row>
                    <xdr:rowOff>68580</xdr:rowOff>
                  </from>
                  <to>
                    <xdr:col>13</xdr:col>
                    <xdr:colOff>1394460</xdr:colOff>
                    <xdr:row>10</xdr:row>
                    <xdr:rowOff>160020</xdr:rowOff>
                  </to>
                </anchor>
              </controlPr>
            </control>
          </mc:Choice>
        </mc:AlternateContent>
        <mc:AlternateContent xmlns:mc="http://schemas.openxmlformats.org/markup-compatibility/2006">
          <mc:Choice Requires="x14">
            <control shapeId="2204" r:id="rId6" name="Button 156">
              <controlPr defaultSize="0" print="0" autoFill="0" autoPict="0" macro="[0]!Clear_MarketShare">
                <anchor moveWithCells="1" sizeWithCells="1">
                  <from>
                    <xdr:col>12</xdr:col>
                    <xdr:colOff>68580</xdr:colOff>
                    <xdr:row>12</xdr:row>
                    <xdr:rowOff>137160</xdr:rowOff>
                  </from>
                  <to>
                    <xdr:col>13</xdr:col>
                    <xdr:colOff>1394460</xdr:colOff>
                    <xdr:row>15</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8"/>
  <sheetViews>
    <sheetView workbookViewId="0">
      <pane ySplit="1" topLeftCell="A2" activePane="bottomLeft" state="frozen"/>
      <selection pane="bottomLeft" activeCell="A3" sqref="A3:A9"/>
    </sheetView>
  </sheetViews>
  <sheetFormatPr defaultRowHeight="14.4" x14ac:dyDescent="0.3"/>
  <cols>
    <col min="1" max="1" width="145.6640625" customWidth="1"/>
  </cols>
  <sheetData>
    <row r="1" spans="1:1" ht="54" customHeight="1" x14ac:dyDescent="0.3"/>
    <row r="2" spans="1:1" ht="18" x14ac:dyDescent="0.35">
      <c r="A2" s="140" t="s">
        <v>91</v>
      </c>
    </row>
    <row r="3" spans="1:1" x14ac:dyDescent="0.3">
      <c r="A3" s="137" t="s">
        <v>109</v>
      </c>
    </row>
    <row r="4" spans="1:1" x14ac:dyDescent="0.3">
      <c r="A4" s="138" t="s">
        <v>92</v>
      </c>
    </row>
    <row r="5" spans="1:1" x14ac:dyDescent="0.3">
      <c r="A5" s="141" t="s">
        <v>93</v>
      </c>
    </row>
    <row r="6" spans="1:1" ht="28.8" x14ac:dyDescent="0.3">
      <c r="A6" s="141" t="s">
        <v>94</v>
      </c>
    </row>
    <row r="7" spans="1:1" x14ac:dyDescent="0.3">
      <c r="A7" s="138" t="s">
        <v>108</v>
      </c>
    </row>
    <row r="8" spans="1:1" ht="28.8" x14ac:dyDescent="0.3">
      <c r="A8" s="138" t="s">
        <v>107</v>
      </c>
    </row>
    <row r="9" spans="1:1" x14ac:dyDescent="0.3">
      <c r="A9" s="138" t="s">
        <v>106</v>
      </c>
    </row>
    <row r="10" spans="1:1" ht="28.8" x14ac:dyDescent="0.3">
      <c r="A10" s="139" t="s">
        <v>105</v>
      </c>
    </row>
    <row r="11" spans="1:1" ht="18" x14ac:dyDescent="0.35">
      <c r="A11" s="140" t="s">
        <v>95</v>
      </c>
    </row>
    <row r="12" spans="1:1" ht="28.8" x14ac:dyDescent="0.3">
      <c r="A12" s="156" t="s">
        <v>110</v>
      </c>
    </row>
    <row r="13" spans="1:1" ht="28.8" x14ac:dyDescent="0.3">
      <c r="A13" s="138" t="s">
        <v>104</v>
      </c>
    </row>
    <row r="14" spans="1:1" ht="28.8" x14ac:dyDescent="0.3">
      <c r="A14" s="138" t="s">
        <v>96</v>
      </c>
    </row>
    <row r="15" spans="1:1" ht="28.8" x14ac:dyDescent="0.3">
      <c r="A15" s="138" t="s">
        <v>103</v>
      </c>
    </row>
    <row r="16" spans="1:1" x14ac:dyDescent="0.3">
      <c r="A16" s="138" t="s">
        <v>102</v>
      </c>
    </row>
    <row r="17" spans="1:1" x14ac:dyDescent="0.3">
      <c r="A17" s="138" t="s">
        <v>97</v>
      </c>
    </row>
    <row r="18" spans="1:1" ht="28.8" x14ac:dyDescent="0.3">
      <c r="A18" s="139" t="s">
        <v>98</v>
      </c>
    </row>
  </sheetData>
  <sheetProtection algorithmName="SHA-512" hashValue="G8i7HYNpuOGDCP//dFFhGbKdhB9K+FSKyYrYktjtjR4Gl0dYhLdD+wgpN8i/zlEuE0fWG2jbWHm/IcisK5mH/A==" saltValue="1fWzgvHCetJHnRsw1eUnq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42"/>
  <sheetViews>
    <sheetView workbookViewId="0">
      <pane ySplit="1" topLeftCell="A2" activePane="bottomLeft" state="frozen"/>
      <selection pane="bottomLeft" activeCell="I15" sqref="I15"/>
    </sheetView>
  </sheetViews>
  <sheetFormatPr defaultRowHeight="14.4" x14ac:dyDescent="0.3"/>
  <sheetData>
    <row r="1" spans="1:15" ht="54.75" customHeight="1" x14ac:dyDescent="0.3"/>
    <row r="2" spans="1:15" x14ac:dyDescent="0.3">
      <c r="A2" s="149" t="s">
        <v>85</v>
      </c>
      <c r="B2" s="150"/>
      <c r="C2" s="150"/>
      <c r="D2" s="150"/>
      <c r="E2" s="150"/>
      <c r="F2" s="150"/>
      <c r="G2" s="150"/>
      <c r="H2" s="150"/>
      <c r="I2" s="150"/>
      <c r="J2" s="150"/>
      <c r="K2" s="150"/>
      <c r="L2" s="150"/>
      <c r="M2" s="150"/>
      <c r="N2" s="150"/>
      <c r="O2" s="151"/>
    </row>
    <row r="3" spans="1:15" x14ac:dyDescent="0.3">
      <c r="A3" s="145" t="s">
        <v>78</v>
      </c>
      <c r="B3" s="19">
        <v>2000</v>
      </c>
      <c r="C3" s="19">
        <v>2001</v>
      </c>
      <c r="D3" s="19">
        <v>2002</v>
      </c>
      <c r="E3" s="19">
        <v>2003</v>
      </c>
      <c r="F3" s="19">
        <v>2004</v>
      </c>
      <c r="G3" s="19">
        <v>2005</v>
      </c>
      <c r="H3" s="19">
        <v>2006</v>
      </c>
      <c r="I3" s="19">
        <v>2007</v>
      </c>
      <c r="J3" s="19">
        <v>2008</v>
      </c>
      <c r="K3" s="19">
        <v>2009</v>
      </c>
      <c r="L3" s="19">
        <v>2010</v>
      </c>
      <c r="M3" s="19">
        <v>2011</v>
      </c>
      <c r="N3" s="19">
        <v>2012</v>
      </c>
      <c r="O3" s="25">
        <v>2013</v>
      </c>
    </row>
    <row r="4" spans="1:15" x14ac:dyDescent="0.3">
      <c r="A4" s="145" t="s">
        <v>79</v>
      </c>
      <c r="B4" s="19">
        <v>139</v>
      </c>
      <c r="C4" s="19">
        <v>157</v>
      </c>
      <c r="D4" s="19">
        <v>167</v>
      </c>
      <c r="E4" s="19">
        <v>181</v>
      </c>
      <c r="F4" s="19">
        <v>194</v>
      </c>
      <c r="G4" s="19">
        <v>214</v>
      </c>
      <c r="H4" s="19">
        <v>242</v>
      </c>
      <c r="I4" s="19">
        <v>360</v>
      </c>
      <c r="J4" s="19">
        <v>419</v>
      </c>
      <c r="K4" s="19">
        <v>399</v>
      </c>
      <c r="L4" s="19">
        <v>403</v>
      </c>
      <c r="M4" s="19">
        <v>455</v>
      </c>
      <c r="N4" s="19">
        <v>474</v>
      </c>
      <c r="O4" s="25">
        <v>479</v>
      </c>
    </row>
    <row r="5" spans="1:15" x14ac:dyDescent="0.3">
      <c r="A5" s="145" t="s">
        <v>80</v>
      </c>
      <c r="B5" s="4">
        <v>81</v>
      </c>
      <c r="C5" s="4">
        <v>86</v>
      </c>
      <c r="D5" s="4">
        <v>87</v>
      </c>
      <c r="E5" s="4">
        <v>109</v>
      </c>
      <c r="F5" s="4">
        <v>117</v>
      </c>
      <c r="G5" s="4">
        <v>129</v>
      </c>
      <c r="H5" s="4">
        <v>128</v>
      </c>
      <c r="I5" s="4">
        <v>54</v>
      </c>
      <c r="J5" s="4">
        <v>61</v>
      </c>
      <c r="K5" s="4">
        <v>62</v>
      </c>
      <c r="L5" s="4">
        <v>62</v>
      </c>
      <c r="M5" s="4">
        <v>22</v>
      </c>
      <c r="N5" s="4">
        <v>14</v>
      </c>
      <c r="O5" s="26">
        <v>10</v>
      </c>
    </row>
    <row r="6" spans="1:15" x14ac:dyDescent="0.3">
      <c r="A6" s="145" t="s">
        <v>81</v>
      </c>
      <c r="B6" s="19">
        <f>SUM(B4:B5)</f>
        <v>220</v>
      </c>
      <c r="C6" s="19">
        <f t="shared" ref="C6:O6" si="0">SUM(C4:C5)</f>
        <v>243</v>
      </c>
      <c r="D6" s="19">
        <f t="shared" si="0"/>
        <v>254</v>
      </c>
      <c r="E6" s="19">
        <f t="shared" si="0"/>
        <v>290</v>
      </c>
      <c r="F6" s="19">
        <f t="shared" si="0"/>
        <v>311</v>
      </c>
      <c r="G6" s="19">
        <f t="shared" si="0"/>
        <v>343</v>
      </c>
      <c r="H6" s="19">
        <f t="shared" si="0"/>
        <v>370</v>
      </c>
      <c r="I6" s="19">
        <f t="shared" si="0"/>
        <v>414</v>
      </c>
      <c r="J6" s="19">
        <f t="shared" si="0"/>
        <v>480</v>
      </c>
      <c r="K6" s="19">
        <f t="shared" si="0"/>
        <v>461</v>
      </c>
      <c r="L6" s="19">
        <f t="shared" si="0"/>
        <v>465</v>
      </c>
      <c r="M6" s="19">
        <f t="shared" si="0"/>
        <v>477</v>
      </c>
      <c r="N6" s="19">
        <f t="shared" si="0"/>
        <v>488</v>
      </c>
      <c r="O6" s="25">
        <f t="shared" si="0"/>
        <v>489</v>
      </c>
    </row>
    <row r="7" spans="1:15" x14ac:dyDescent="0.3">
      <c r="A7" s="145" t="s">
        <v>82</v>
      </c>
      <c r="B7" s="19"/>
      <c r="C7" s="19"/>
      <c r="D7" s="19"/>
      <c r="E7" s="19"/>
      <c r="F7" s="19"/>
      <c r="G7" s="19"/>
      <c r="H7" s="19"/>
      <c r="I7" s="19"/>
      <c r="J7" s="19"/>
      <c r="K7" s="19"/>
      <c r="L7" s="19"/>
      <c r="M7" s="19"/>
      <c r="N7" s="19"/>
      <c r="O7" s="25"/>
    </row>
    <row r="8" spans="1:15" x14ac:dyDescent="0.3">
      <c r="A8" s="145" t="s">
        <v>79</v>
      </c>
      <c r="B8" s="19"/>
      <c r="C8" s="47">
        <f>(C4-B4)/B4</f>
        <v>0.12949640287769784</v>
      </c>
      <c r="D8" s="47">
        <f t="shared" ref="D8:O10" si="1">(D4-C4)/C4</f>
        <v>6.3694267515923567E-2</v>
      </c>
      <c r="E8" s="47">
        <f t="shared" si="1"/>
        <v>8.3832335329341312E-2</v>
      </c>
      <c r="F8" s="47">
        <f>(F4-E4)/E4</f>
        <v>7.18232044198895E-2</v>
      </c>
      <c r="G8" s="47">
        <f t="shared" si="1"/>
        <v>0.10309278350515463</v>
      </c>
      <c r="H8" s="47">
        <f t="shared" si="1"/>
        <v>0.13084112149532709</v>
      </c>
      <c r="I8" s="47">
        <f t="shared" si="1"/>
        <v>0.48760330578512395</v>
      </c>
      <c r="J8" s="47">
        <f t="shared" si="1"/>
        <v>0.16388888888888889</v>
      </c>
      <c r="K8" s="47">
        <f t="shared" si="1"/>
        <v>-4.77326968973747E-2</v>
      </c>
      <c r="L8" s="47">
        <f t="shared" si="1"/>
        <v>1.0025062656641603E-2</v>
      </c>
      <c r="M8" s="47">
        <f t="shared" si="1"/>
        <v>0.12903225806451613</v>
      </c>
      <c r="N8" s="47">
        <f t="shared" si="1"/>
        <v>4.1758241758241756E-2</v>
      </c>
      <c r="O8" s="48">
        <f t="shared" si="1"/>
        <v>1.0548523206751054E-2</v>
      </c>
    </row>
    <row r="9" spans="1:15" x14ac:dyDescent="0.3">
      <c r="A9" s="145" t="s">
        <v>80</v>
      </c>
      <c r="B9" s="19"/>
      <c r="C9" s="127">
        <f t="shared" ref="C9:H10" si="2">(C5-B5)/B5</f>
        <v>6.1728395061728392E-2</v>
      </c>
      <c r="D9" s="127">
        <f t="shared" si="2"/>
        <v>1.1627906976744186E-2</v>
      </c>
      <c r="E9" s="127">
        <f t="shared" si="2"/>
        <v>0.25287356321839083</v>
      </c>
      <c r="F9" s="127">
        <f t="shared" si="2"/>
        <v>7.3394495412844041E-2</v>
      </c>
      <c r="G9" s="127">
        <f t="shared" si="2"/>
        <v>0.10256410256410256</v>
      </c>
      <c r="H9" s="127">
        <f t="shared" si="2"/>
        <v>-7.7519379844961239E-3</v>
      </c>
      <c r="I9" s="127">
        <f t="shared" si="1"/>
        <v>-0.578125</v>
      </c>
      <c r="J9" s="127">
        <f t="shared" si="1"/>
        <v>0.12962962962962962</v>
      </c>
      <c r="K9" s="127">
        <f t="shared" si="1"/>
        <v>1.6393442622950821E-2</v>
      </c>
      <c r="L9" s="127">
        <f t="shared" si="1"/>
        <v>0</v>
      </c>
      <c r="M9" s="127">
        <f t="shared" si="1"/>
        <v>-0.64516129032258063</v>
      </c>
      <c r="N9" s="127">
        <f t="shared" si="1"/>
        <v>-0.36363636363636365</v>
      </c>
      <c r="O9" s="155">
        <f t="shared" si="1"/>
        <v>-0.2857142857142857</v>
      </c>
    </row>
    <row r="10" spans="1:15" x14ac:dyDescent="0.3">
      <c r="A10" s="148" t="s">
        <v>81</v>
      </c>
      <c r="B10" s="4"/>
      <c r="C10" s="127">
        <f t="shared" si="2"/>
        <v>0.10454545454545454</v>
      </c>
      <c r="D10" s="127">
        <f t="shared" si="2"/>
        <v>4.5267489711934158E-2</v>
      </c>
      <c r="E10" s="127">
        <f t="shared" si="2"/>
        <v>0.14173228346456693</v>
      </c>
      <c r="F10" s="127">
        <f t="shared" si="2"/>
        <v>7.2413793103448282E-2</v>
      </c>
      <c r="G10" s="127">
        <f t="shared" si="2"/>
        <v>0.10289389067524116</v>
      </c>
      <c r="H10" s="127">
        <f t="shared" si="2"/>
        <v>7.8717201166180764E-2</v>
      </c>
      <c r="I10" s="127">
        <f t="shared" si="1"/>
        <v>0.11891891891891893</v>
      </c>
      <c r="J10" s="127">
        <f t="shared" si="1"/>
        <v>0.15942028985507245</v>
      </c>
      <c r="K10" s="127">
        <f>(K6-J6)/J6</f>
        <v>-3.9583333333333331E-2</v>
      </c>
      <c r="L10" s="127">
        <f t="shared" si="1"/>
        <v>8.6767895878524948E-3</v>
      </c>
      <c r="M10" s="127">
        <f t="shared" si="1"/>
        <v>2.5806451612903226E-2</v>
      </c>
      <c r="N10" s="127">
        <f t="shared" si="1"/>
        <v>2.3060796645702306E-2</v>
      </c>
      <c r="O10" s="5">
        <f t="shared" si="1"/>
        <v>2.0491803278688526E-3</v>
      </c>
    </row>
    <row r="12" spans="1:15" x14ac:dyDescent="0.3">
      <c r="A12" s="152" t="s">
        <v>42</v>
      </c>
      <c r="B12" s="153"/>
      <c r="C12" s="153"/>
      <c r="D12" s="153"/>
      <c r="E12" s="153"/>
      <c r="F12" s="153"/>
      <c r="G12" s="153"/>
      <c r="H12" s="153"/>
      <c r="I12" s="153"/>
      <c r="J12" s="153"/>
      <c r="K12" s="153"/>
      <c r="L12" s="153"/>
      <c r="M12" s="153"/>
      <c r="N12" s="153"/>
      <c r="O12" s="154"/>
    </row>
    <row r="13" spans="1:15" x14ac:dyDescent="0.3">
      <c r="A13" s="142"/>
      <c r="B13" s="8">
        <v>2000</v>
      </c>
      <c r="C13" s="8">
        <v>2001</v>
      </c>
      <c r="D13" s="8">
        <v>2002</v>
      </c>
      <c r="E13" s="8">
        <v>2003</v>
      </c>
      <c r="F13" s="8">
        <v>2004</v>
      </c>
      <c r="G13" s="8">
        <v>2005</v>
      </c>
      <c r="H13" s="8">
        <v>2006</v>
      </c>
      <c r="I13" s="8">
        <v>2007</v>
      </c>
      <c r="J13" s="143">
        <v>2008</v>
      </c>
      <c r="K13" s="8">
        <v>2009</v>
      </c>
      <c r="L13" s="8">
        <v>2010</v>
      </c>
      <c r="M13" s="8">
        <v>2011</v>
      </c>
      <c r="N13" s="8">
        <v>2012</v>
      </c>
      <c r="O13" s="144">
        <v>2013</v>
      </c>
    </row>
    <row r="14" spans="1:15" x14ac:dyDescent="0.3">
      <c r="A14" s="145" t="s">
        <v>78</v>
      </c>
      <c r="B14" s="19">
        <v>0</v>
      </c>
      <c r="C14" s="19">
        <v>6</v>
      </c>
      <c r="D14" s="19">
        <v>19</v>
      </c>
      <c r="E14" s="19">
        <v>57</v>
      </c>
      <c r="F14" s="19">
        <v>108</v>
      </c>
      <c r="G14" s="19">
        <v>277</v>
      </c>
      <c r="H14" s="19">
        <v>338</v>
      </c>
      <c r="I14" s="19">
        <v>358</v>
      </c>
      <c r="J14" s="19">
        <v>384</v>
      </c>
      <c r="K14" s="19">
        <v>424</v>
      </c>
      <c r="L14" s="19">
        <v>542</v>
      </c>
      <c r="M14" s="19">
        <v>574</v>
      </c>
      <c r="N14" s="19">
        <f>536-25</f>
        <v>511</v>
      </c>
      <c r="O14" s="25">
        <f>537-27</f>
        <v>510</v>
      </c>
    </row>
    <row r="15" spans="1:15" x14ac:dyDescent="0.3">
      <c r="A15" s="145" t="s">
        <v>83</v>
      </c>
      <c r="B15" s="19"/>
      <c r="C15" s="19"/>
      <c r="D15" s="146">
        <f>(D14-C14)/C14</f>
        <v>2.1666666666666665</v>
      </c>
      <c r="E15" s="146">
        <f t="shared" ref="E15:O15" si="3">(E14-D14)/D14</f>
        <v>2</v>
      </c>
      <c r="F15" s="146">
        <f t="shared" si="3"/>
        <v>0.89473684210526316</v>
      </c>
      <c r="G15" s="146">
        <f t="shared" si="3"/>
        <v>1.5648148148148149</v>
      </c>
      <c r="H15" s="146">
        <f t="shared" si="3"/>
        <v>0.22021660649819494</v>
      </c>
      <c r="I15" s="146">
        <f t="shared" si="3"/>
        <v>5.9171597633136092E-2</v>
      </c>
      <c r="J15" s="146">
        <f t="shared" si="3"/>
        <v>7.2625698324022353E-2</v>
      </c>
      <c r="K15" s="146">
        <f t="shared" si="3"/>
        <v>0.10416666666666667</v>
      </c>
      <c r="L15" s="146">
        <f t="shared" si="3"/>
        <v>0.27830188679245282</v>
      </c>
      <c r="M15" s="146">
        <f t="shared" si="3"/>
        <v>5.9040590405904057E-2</v>
      </c>
      <c r="N15" s="146">
        <f t="shared" si="3"/>
        <v>-0.10975609756097561</v>
      </c>
      <c r="O15" s="147">
        <f t="shared" si="3"/>
        <v>-1.9569471624266144E-3</v>
      </c>
    </row>
    <row r="16" spans="1:15" x14ac:dyDescent="0.3">
      <c r="A16" s="145" t="s">
        <v>84</v>
      </c>
      <c r="B16" s="19"/>
      <c r="C16" s="19"/>
      <c r="D16" s="19"/>
      <c r="E16" s="19"/>
      <c r="F16" s="19"/>
      <c r="G16" s="19"/>
      <c r="H16" s="19"/>
      <c r="I16" s="19"/>
      <c r="J16" s="19"/>
      <c r="K16" s="19"/>
      <c r="L16" s="19"/>
      <c r="M16" s="19"/>
      <c r="N16" s="19"/>
      <c r="O16" s="25"/>
    </row>
    <row r="17" spans="1:15" x14ac:dyDescent="0.3">
      <c r="A17" s="145"/>
      <c r="B17" s="19"/>
      <c r="C17" s="19"/>
      <c r="D17" s="19"/>
      <c r="E17" s="19"/>
      <c r="F17" s="19"/>
      <c r="G17" s="19"/>
      <c r="H17" s="19"/>
      <c r="I17" s="19"/>
      <c r="J17" s="19"/>
      <c r="K17" s="19"/>
      <c r="L17" s="19"/>
      <c r="M17" s="19"/>
      <c r="N17" s="19"/>
      <c r="O17" s="25"/>
    </row>
    <row r="18" spans="1:15" x14ac:dyDescent="0.3">
      <c r="A18" s="145" t="s">
        <v>56</v>
      </c>
      <c r="B18" s="19"/>
      <c r="C18" s="19"/>
      <c r="D18" s="19"/>
      <c r="E18" s="19"/>
      <c r="F18" s="19"/>
      <c r="G18" s="19">
        <v>77</v>
      </c>
      <c r="H18" s="19">
        <v>109</v>
      </c>
      <c r="I18" s="19">
        <v>114</v>
      </c>
      <c r="J18" s="19">
        <v>122</v>
      </c>
      <c r="K18" s="19">
        <v>134</v>
      </c>
      <c r="L18" s="19">
        <v>187</v>
      </c>
      <c r="M18" s="19">
        <v>200</v>
      </c>
      <c r="N18" s="19">
        <v>178</v>
      </c>
      <c r="O18" s="25">
        <v>174</v>
      </c>
    </row>
    <row r="19" spans="1:15" x14ac:dyDescent="0.3">
      <c r="A19" s="145" t="s">
        <v>57</v>
      </c>
      <c r="B19" s="19"/>
      <c r="C19" s="19"/>
      <c r="D19" s="19"/>
      <c r="E19" s="19"/>
      <c r="F19" s="19"/>
      <c r="G19" s="19">
        <v>50</v>
      </c>
      <c r="H19" s="19">
        <v>60</v>
      </c>
      <c r="I19" s="19">
        <v>64</v>
      </c>
      <c r="J19" s="19">
        <v>68</v>
      </c>
      <c r="K19" s="19">
        <v>86</v>
      </c>
      <c r="L19" s="19">
        <v>104</v>
      </c>
      <c r="M19" s="19">
        <v>110</v>
      </c>
      <c r="N19" s="19">
        <v>96</v>
      </c>
      <c r="O19" s="25">
        <v>97</v>
      </c>
    </row>
    <row r="20" spans="1:15" x14ac:dyDescent="0.3">
      <c r="A20" s="145" t="s">
        <v>58</v>
      </c>
      <c r="B20" s="19"/>
      <c r="C20" s="19"/>
      <c r="D20" s="19"/>
      <c r="E20" s="19"/>
      <c r="F20" s="19"/>
      <c r="G20" s="19">
        <v>91</v>
      </c>
      <c r="H20" s="19">
        <v>100</v>
      </c>
      <c r="I20" s="19">
        <v>107</v>
      </c>
      <c r="J20" s="19">
        <v>104</v>
      </c>
      <c r="K20" s="19">
        <v>113</v>
      </c>
      <c r="L20" s="19">
        <v>130</v>
      </c>
      <c r="M20" s="19">
        <v>131</v>
      </c>
      <c r="N20" s="19">
        <v>121</v>
      </c>
      <c r="O20" s="25">
        <v>122</v>
      </c>
    </row>
    <row r="21" spans="1:15" x14ac:dyDescent="0.3">
      <c r="A21" s="145" t="s">
        <v>59</v>
      </c>
      <c r="B21" s="19"/>
      <c r="C21" s="19"/>
      <c r="D21" s="19"/>
      <c r="E21" s="19"/>
      <c r="F21" s="19"/>
      <c r="G21" s="19">
        <v>13</v>
      </c>
      <c r="H21" s="19">
        <v>16</v>
      </c>
      <c r="I21" s="19">
        <v>17</v>
      </c>
      <c r="J21" s="19">
        <v>16</v>
      </c>
      <c r="K21" s="19">
        <v>17</v>
      </c>
      <c r="L21" s="19">
        <v>35</v>
      </c>
      <c r="M21" s="19">
        <v>36</v>
      </c>
      <c r="N21" s="19">
        <v>34</v>
      </c>
      <c r="O21" s="25">
        <v>34</v>
      </c>
    </row>
    <row r="22" spans="1:15" x14ac:dyDescent="0.3">
      <c r="A22" s="145" t="s">
        <v>60</v>
      </c>
      <c r="B22" s="19"/>
      <c r="C22" s="19"/>
      <c r="D22" s="19"/>
      <c r="E22" s="19"/>
      <c r="F22" s="19"/>
      <c r="G22" s="19">
        <v>17</v>
      </c>
      <c r="H22" s="19">
        <v>19</v>
      </c>
      <c r="I22" s="19">
        <v>22</v>
      </c>
      <c r="J22" s="19">
        <v>31</v>
      </c>
      <c r="K22" s="19">
        <v>30</v>
      </c>
      <c r="L22" s="19">
        <v>32</v>
      </c>
      <c r="M22" s="19">
        <v>34</v>
      </c>
      <c r="N22" s="19">
        <v>24</v>
      </c>
      <c r="O22" s="25">
        <v>25</v>
      </c>
    </row>
    <row r="23" spans="1:15" x14ac:dyDescent="0.3">
      <c r="A23" s="145" t="s">
        <v>61</v>
      </c>
      <c r="B23" s="19"/>
      <c r="C23" s="19"/>
      <c r="D23" s="19"/>
      <c r="E23" s="19"/>
      <c r="F23" s="19"/>
      <c r="G23" s="19">
        <v>12</v>
      </c>
      <c r="H23" s="19">
        <v>12</v>
      </c>
      <c r="I23" s="19">
        <v>12</v>
      </c>
      <c r="J23" s="19">
        <v>15</v>
      </c>
      <c r="K23" s="19">
        <v>17</v>
      </c>
      <c r="L23" s="19">
        <v>22</v>
      </c>
      <c r="M23" s="19">
        <v>27</v>
      </c>
      <c r="N23" s="19">
        <v>25</v>
      </c>
      <c r="O23" s="25">
        <v>25</v>
      </c>
    </row>
    <row r="24" spans="1:15" x14ac:dyDescent="0.3">
      <c r="A24" s="145" t="s">
        <v>62</v>
      </c>
      <c r="B24" s="19"/>
      <c r="C24" s="19"/>
      <c r="D24" s="19"/>
      <c r="E24" s="19"/>
      <c r="F24" s="19"/>
      <c r="G24" s="19">
        <v>11</v>
      </c>
      <c r="H24" s="19">
        <v>11</v>
      </c>
      <c r="I24" s="19">
        <v>11</v>
      </c>
      <c r="J24" s="19">
        <v>13</v>
      </c>
      <c r="K24" s="19">
        <v>12</v>
      </c>
      <c r="L24" s="19">
        <v>12</v>
      </c>
      <c r="M24" s="19">
        <v>15</v>
      </c>
      <c r="N24" s="19">
        <v>14</v>
      </c>
      <c r="O24" s="25">
        <v>14</v>
      </c>
    </row>
    <row r="25" spans="1:15" x14ac:dyDescent="0.3">
      <c r="A25" s="145" t="s">
        <v>87</v>
      </c>
      <c r="B25" s="19"/>
      <c r="C25" s="19"/>
      <c r="D25" s="19"/>
      <c r="E25" s="19"/>
      <c r="F25" s="19"/>
      <c r="G25" s="19">
        <v>2</v>
      </c>
      <c r="H25" s="19">
        <v>3</v>
      </c>
      <c r="I25" s="19">
        <v>3</v>
      </c>
      <c r="J25" s="19">
        <v>3</v>
      </c>
      <c r="K25" s="19">
        <v>3</v>
      </c>
      <c r="L25" s="19">
        <v>4</v>
      </c>
      <c r="M25" s="19">
        <v>4</v>
      </c>
      <c r="N25" s="19">
        <v>3</v>
      </c>
      <c r="O25" s="25">
        <v>3</v>
      </c>
    </row>
    <row r="26" spans="1:15" x14ac:dyDescent="0.3">
      <c r="A26" s="145" t="s">
        <v>88</v>
      </c>
      <c r="B26" s="19"/>
      <c r="C26" s="19"/>
      <c r="D26" s="19"/>
      <c r="E26" s="19"/>
      <c r="F26" s="19"/>
      <c r="G26" s="19">
        <v>2</v>
      </c>
      <c r="H26" s="19">
        <v>6</v>
      </c>
      <c r="I26" s="19">
        <v>6</v>
      </c>
      <c r="J26" s="19">
        <v>10</v>
      </c>
      <c r="K26" s="19">
        <v>10</v>
      </c>
      <c r="L26" s="19">
        <v>13</v>
      </c>
      <c r="M26" s="19">
        <v>14</v>
      </c>
      <c r="N26" s="19">
        <v>13</v>
      </c>
      <c r="O26" s="25">
        <v>13</v>
      </c>
    </row>
    <row r="27" spans="1:15" x14ac:dyDescent="0.3">
      <c r="A27" s="145" t="s">
        <v>100</v>
      </c>
      <c r="B27" s="19"/>
      <c r="C27" s="19"/>
      <c r="D27" s="19"/>
      <c r="E27" s="19"/>
      <c r="F27" s="19"/>
      <c r="G27" s="19">
        <v>1</v>
      </c>
      <c r="H27" s="19">
        <v>1</v>
      </c>
      <c r="I27" s="19">
        <v>1</v>
      </c>
      <c r="J27" s="19">
        <v>1</v>
      </c>
      <c r="K27" s="19">
        <v>1</v>
      </c>
      <c r="L27" s="19">
        <v>2</v>
      </c>
      <c r="M27" s="19">
        <v>2</v>
      </c>
      <c r="N27" s="19">
        <v>2</v>
      </c>
      <c r="O27" s="25">
        <v>2</v>
      </c>
    </row>
    <row r="28" spans="1:15" x14ac:dyDescent="0.3">
      <c r="A28" s="145" t="s">
        <v>101</v>
      </c>
      <c r="B28" s="19"/>
      <c r="C28" s="19"/>
      <c r="D28" s="19"/>
      <c r="E28" s="19"/>
      <c r="F28" s="19"/>
      <c r="G28" s="19">
        <v>1</v>
      </c>
      <c r="H28" s="19">
        <v>1</v>
      </c>
      <c r="I28" s="19">
        <v>1</v>
      </c>
      <c r="J28" s="19">
        <v>1</v>
      </c>
      <c r="K28" s="19">
        <v>1</v>
      </c>
      <c r="L28" s="19">
        <v>1</v>
      </c>
      <c r="M28" s="19">
        <v>1</v>
      </c>
      <c r="N28" s="19">
        <v>1</v>
      </c>
      <c r="O28" s="25">
        <v>1</v>
      </c>
    </row>
    <row r="29" spans="1:15" x14ac:dyDescent="0.3">
      <c r="A29" s="145" t="s">
        <v>81</v>
      </c>
      <c r="B29" s="19"/>
      <c r="C29" s="19"/>
      <c r="D29" s="19"/>
      <c r="E29" s="19"/>
      <c r="F29" s="19"/>
      <c r="G29" s="19">
        <f>SUM(G18:G28)</f>
        <v>277</v>
      </c>
      <c r="H29" s="19">
        <f>SUM(H18:H28)</f>
        <v>338</v>
      </c>
      <c r="I29" s="19">
        <f>SUM(I18:I28)</f>
        <v>358</v>
      </c>
      <c r="J29" s="19">
        <f t="shared" ref="J29:O29" si="4">SUM(J18:J28)</f>
        <v>384</v>
      </c>
      <c r="K29" s="19">
        <f t="shared" si="4"/>
        <v>424</v>
      </c>
      <c r="L29" s="19">
        <f t="shared" si="4"/>
        <v>542</v>
      </c>
      <c r="M29" s="19">
        <f t="shared" si="4"/>
        <v>574</v>
      </c>
      <c r="N29" s="19">
        <f t="shared" si="4"/>
        <v>511</v>
      </c>
      <c r="O29" s="25">
        <f t="shared" si="4"/>
        <v>510</v>
      </c>
    </row>
    <row r="30" spans="1:15" x14ac:dyDescent="0.3">
      <c r="A30" s="145"/>
      <c r="B30" s="19"/>
      <c r="C30" s="19"/>
      <c r="D30" s="19"/>
      <c r="E30" s="19"/>
      <c r="F30" s="19"/>
      <c r="G30" s="19"/>
      <c r="H30" s="19"/>
      <c r="I30" s="19"/>
      <c r="J30" s="19"/>
      <c r="K30" s="19"/>
      <c r="L30" s="19"/>
      <c r="M30" s="19"/>
      <c r="N30" s="19"/>
      <c r="O30" s="25"/>
    </row>
    <row r="31" spans="1:15" x14ac:dyDescent="0.3">
      <c r="A31" s="145" t="s">
        <v>56</v>
      </c>
      <c r="B31" s="19"/>
      <c r="C31" s="19"/>
      <c r="D31" s="19"/>
      <c r="E31" s="19"/>
      <c r="F31" s="19"/>
      <c r="G31" s="146">
        <f>G18/G$29</f>
        <v>0.27797833935018051</v>
      </c>
      <c r="H31" s="146">
        <f t="shared" ref="H31:O31" si="5">H18/H$29</f>
        <v>0.3224852071005917</v>
      </c>
      <c r="I31" s="146">
        <f t="shared" si="5"/>
        <v>0.31843575418994413</v>
      </c>
      <c r="J31" s="146">
        <f t="shared" si="5"/>
        <v>0.31770833333333331</v>
      </c>
      <c r="K31" s="146">
        <f t="shared" si="5"/>
        <v>0.31603773584905659</v>
      </c>
      <c r="L31" s="146">
        <f t="shared" si="5"/>
        <v>0.34501845018450183</v>
      </c>
      <c r="M31" s="146">
        <f t="shared" si="5"/>
        <v>0.34843205574912894</v>
      </c>
      <c r="N31" s="146">
        <f t="shared" si="5"/>
        <v>0.34833659491193736</v>
      </c>
      <c r="O31" s="147">
        <f t="shared" si="5"/>
        <v>0.3411764705882353</v>
      </c>
    </row>
    <row r="32" spans="1:15" x14ac:dyDescent="0.3">
      <c r="A32" s="145" t="s">
        <v>57</v>
      </c>
      <c r="B32" s="19"/>
      <c r="C32" s="19"/>
      <c r="D32" s="19"/>
      <c r="E32" s="19"/>
      <c r="F32" s="19"/>
      <c r="G32" s="146">
        <f t="shared" ref="G32:O32" si="6">G19/G$29</f>
        <v>0.18050541516245489</v>
      </c>
      <c r="H32" s="146">
        <f t="shared" si="6"/>
        <v>0.17751479289940827</v>
      </c>
      <c r="I32" s="146">
        <f t="shared" si="6"/>
        <v>0.1787709497206704</v>
      </c>
      <c r="J32" s="146">
        <f t="shared" si="6"/>
        <v>0.17708333333333334</v>
      </c>
      <c r="K32" s="146">
        <f t="shared" si="6"/>
        <v>0.20283018867924529</v>
      </c>
      <c r="L32" s="146">
        <f t="shared" si="6"/>
        <v>0.1918819188191882</v>
      </c>
      <c r="M32" s="146">
        <f t="shared" si="6"/>
        <v>0.19163763066202091</v>
      </c>
      <c r="N32" s="146">
        <f t="shared" si="6"/>
        <v>0.18786692759295498</v>
      </c>
      <c r="O32" s="147">
        <f t="shared" si="6"/>
        <v>0.19019607843137254</v>
      </c>
    </row>
    <row r="33" spans="1:15" x14ac:dyDescent="0.3">
      <c r="A33" s="145" t="s">
        <v>58</v>
      </c>
      <c r="B33" s="19"/>
      <c r="C33" s="19"/>
      <c r="D33" s="19"/>
      <c r="E33" s="19"/>
      <c r="F33" s="19"/>
      <c r="G33" s="146">
        <f t="shared" ref="G33:O33" si="7">G20/G$29</f>
        <v>0.32851985559566788</v>
      </c>
      <c r="H33" s="146">
        <f t="shared" si="7"/>
        <v>0.29585798816568049</v>
      </c>
      <c r="I33" s="146">
        <f t="shared" si="7"/>
        <v>0.2988826815642458</v>
      </c>
      <c r="J33" s="146">
        <f t="shared" si="7"/>
        <v>0.27083333333333331</v>
      </c>
      <c r="K33" s="146">
        <f t="shared" si="7"/>
        <v>0.26650943396226418</v>
      </c>
      <c r="L33" s="146">
        <f t="shared" si="7"/>
        <v>0.23985239852398524</v>
      </c>
      <c r="M33" s="146">
        <f t="shared" si="7"/>
        <v>0.22822299651567945</v>
      </c>
      <c r="N33" s="146">
        <f t="shared" si="7"/>
        <v>0.23679060665362034</v>
      </c>
      <c r="O33" s="147">
        <f t="shared" si="7"/>
        <v>0.23921568627450981</v>
      </c>
    </row>
    <row r="34" spans="1:15" x14ac:dyDescent="0.3">
      <c r="A34" s="145" t="s">
        <v>59</v>
      </c>
      <c r="B34" s="19"/>
      <c r="C34" s="19"/>
      <c r="D34" s="19"/>
      <c r="E34" s="19"/>
      <c r="F34" s="19"/>
      <c r="G34" s="146">
        <f t="shared" ref="G34:O34" si="8">G21/G$29</f>
        <v>4.6931407942238268E-2</v>
      </c>
      <c r="H34" s="146">
        <f t="shared" si="8"/>
        <v>4.7337278106508875E-2</v>
      </c>
      <c r="I34" s="146">
        <f t="shared" si="8"/>
        <v>4.7486033519553071E-2</v>
      </c>
      <c r="J34" s="146">
        <f t="shared" si="8"/>
        <v>4.1666666666666664E-2</v>
      </c>
      <c r="K34" s="146">
        <f t="shared" si="8"/>
        <v>4.0094339622641507E-2</v>
      </c>
      <c r="L34" s="146">
        <f t="shared" si="8"/>
        <v>6.4575645756457564E-2</v>
      </c>
      <c r="M34" s="146">
        <f t="shared" si="8"/>
        <v>6.2717770034843204E-2</v>
      </c>
      <c r="N34" s="146">
        <f t="shared" si="8"/>
        <v>6.6536203522504889E-2</v>
      </c>
      <c r="O34" s="147">
        <f t="shared" si="8"/>
        <v>6.6666666666666666E-2</v>
      </c>
    </row>
    <row r="35" spans="1:15" x14ac:dyDescent="0.3">
      <c r="A35" s="145" t="s">
        <v>60</v>
      </c>
      <c r="B35" s="19"/>
      <c r="C35" s="19"/>
      <c r="D35" s="19"/>
      <c r="E35" s="19"/>
      <c r="F35" s="19"/>
      <c r="G35" s="146">
        <f t="shared" ref="G35:O35" si="9">G22/G$29</f>
        <v>6.1371841155234655E-2</v>
      </c>
      <c r="H35" s="146">
        <f t="shared" si="9"/>
        <v>5.6213017751479293E-2</v>
      </c>
      <c r="I35" s="146">
        <f t="shared" si="9"/>
        <v>6.1452513966480445E-2</v>
      </c>
      <c r="J35" s="146">
        <f t="shared" si="9"/>
        <v>8.0729166666666671E-2</v>
      </c>
      <c r="K35" s="146">
        <f t="shared" si="9"/>
        <v>7.0754716981132074E-2</v>
      </c>
      <c r="L35" s="146">
        <f t="shared" si="9"/>
        <v>5.9040590405904057E-2</v>
      </c>
      <c r="M35" s="146">
        <f t="shared" si="9"/>
        <v>5.9233449477351915E-2</v>
      </c>
      <c r="N35" s="146">
        <f t="shared" si="9"/>
        <v>4.6966731898238745E-2</v>
      </c>
      <c r="O35" s="147">
        <f t="shared" si="9"/>
        <v>4.9019607843137254E-2</v>
      </c>
    </row>
    <row r="36" spans="1:15" x14ac:dyDescent="0.3">
      <c r="A36" s="145" t="s">
        <v>61</v>
      </c>
      <c r="B36" s="19"/>
      <c r="C36" s="19"/>
      <c r="D36" s="19"/>
      <c r="E36" s="19"/>
      <c r="F36" s="19"/>
      <c r="G36" s="146">
        <f t="shared" ref="G36:O36" si="10">G23/G$29</f>
        <v>4.3321299638989168E-2</v>
      </c>
      <c r="H36" s="146">
        <f t="shared" si="10"/>
        <v>3.5502958579881658E-2</v>
      </c>
      <c r="I36" s="146">
        <f t="shared" si="10"/>
        <v>3.3519553072625698E-2</v>
      </c>
      <c r="J36" s="146">
        <f t="shared" si="10"/>
        <v>3.90625E-2</v>
      </c>
      <c r="K36" s="146">
        <f t="shared" si="10"/>
        <v>4.0094339622641507E-2</v>
      </c>
      <c r="L36" s="146">
        <f t="shared" si="10"/>
        <v>4.0590405904059039E-2</v>
      </c>
      <c r="M36" s="146">
        <f t="shared" si="10"/>
        <v>4.7038327526132406E-2</v>
      </c>
      <c r="N36" s="146">
        <f t="shared" si="10"/>
        <v>4.8923679060665359E-2</v>
      </c>
      <c r="O36" s="147">
        <f t="shared" si="10"/>
        <v>4.9019607843137254E-2</v>
      </c>
    </row>
    <row r="37" spans="1:15" x14ac:dyDescent="0.3">
      <c r="A37" s="145" t="s">
        <v>62</v>
      </c>
      <c r="B37" s="19"/>
      <c r="C37" s="19"/>
      <c r="D37" s="19"/>
      <c r="E37" s="19"/>
      <c r="F37" s="19"/>
      <c r="G37" s="146">
        <f t="shared" ref="G37:O37" si="11">G24/G$29</f>
        <v>3.9711191335740074E-2</v>
      </c>
      <c r="H37" s="146">
        <f t="shared" si="11"/>
        <v>3.2544378698224852E-2</v>
      </c>
      <c r="I37" s="146">
        <f t="shared" si="11"/>
        <v>3.0726256983240222E-2</v>
      </c>
      <c r="J37" s="146">
        <f t="shared" si="11"/>
        <v>3.3854166666666664E-2</v>
      </c>
      <c r="K37" s="146">
        <f t="shared" si="11"/>
        <v>2.8301886792452831E-2</v>
      </c>
      <c r="L37" s="146">
        <f t="shared" si="11"/>
        <v>2.2140221402214021E-2</v>
      </c>
      <c r="M37" s="146">
        <f t="shared" si="11"/>
        <v>2.6132404181184669E-2</v>
      </c>
      <c r="N37" s="146">
        <f t="shared" si="11"/>
        <v>2.7397260273972601E-2</v>
      </c>
      <c r="O37" s="147">
        <f t="shared" si="11"/>
        <v>2.7450980392156862E-2</v>
      </c>
    </row>
    <row r="38" spans="1:15" x14ac:dyDescent="0.3">
      <c r="A38" s="145" t="s">
        <v>87</v>
      </c>
      <c r="B38" s="19"/>
      <c r="C38" s="19"/>
      <c r="D38" s="19"/>
      <c r="E38" s="19"/>
      <c r="F38" s="19"/>
      <c r="G38" s="146">
        <f t="shared" ref="G38:O38" si="12">G25/G$29</f>
        <v>7.2202166064981952E-3</v>
      </c>
      <c r="H38" s="146">
        <f t="shared" si="12"/>
        <v>8.8757396449704144E-3</v>
      </c>
      <c r="I38" s="146">
        <f t="shared" si="12"/>
        <v>8.3798882681564244E-3</v>
      </c>
      <c r="J38" s="146">
        <f t="shared" si="12"/>
        <v>7.8125E-3</v>
      </c>
      <c r="K38" s="146">
        <f t="shared" si="12"/>
        <v>7.0754716981132077E-3</v>
      </c>
      <c r="L38" s="146">
        <f t="shared" si="12"/>
        <v>7.3800738007380072E-3</v>
      </c>
      <c r="M38" s="146">
        <f t="shared" si="12"/>
        <v>6.9686411149825784E-3</v>
      </c>
      <c r="N38" s="146">
        <f t="shared" si="12"/>
        <v>5.8708414872798431E-3</v>
      </c>
      <c r="O38" s="147">
        <f t="shared" si="12"/>
        <v>5.8823529411764705E-3</v>
      </c>
    </row>
    <row r="39" spans="1:15" x14ac:dyDescent="0.3">
      <c r="A39" s="145" t="s">
        <v>88</v>
      </c>
      <c r="B39" s="19"/>
      <c r="C39" s="19"/>
      <c r="D39" s="19"/>
      <c r="E39" s="19"/>
      <c r="F39" s="19"/>
      <c r="G39" s="146">
        <f t="shared" ref="G39:O39" si="13">G26/G$29</f>
        <v>7.2202166064981952E-3</v>
      </c>
      <c r="H39" s="146">
        <f t="shared" si="13"/>
        <v>1.7751479289940829E-2</v>
      </c>
      <c r="I39" s="146">
        <f t="shared" si="13"/>
        <v>1.6759776536312849E-2</v>
      </c>
      <c r="J39" s="146">
        <f t="shared" si="13"/>
        <v>2.6041666666666668E-2</v>
      </c>
      <c r="K39" s="146">
        <f t="shared" si="13"/>
        <v>2.358490566037736E-2</v>
      </c>
      <c r="L39" s="146">
        <f t="shared" si="13"/>
        <v>2.3985239852398525E-2</v>
      </c>
      <c r="M39" s="146">
        <f t="shared" si="13"/>
        <v>2.4390243902439025E-2</v>
      </c>
      <c r="N39" s="146">
        <f t="shared" si="13"/>
        <v>2.5440313111545987E-2</v>
      </c>
      <c r="O39" s="147">
        <f t="shared" si="13"/>
        <v>2.5490196078431372E-2</v>
      </c>
    </row>
    <row r="40" spans="1:15" x14ac:dyDescent="0.3">
      <c r="A40" s="145" t="s">
        <v>100</v>
      </c>
      <c r="B40" s="19"/>
      <c r="C40" s="19"/>
      <c r="D40" s="19"/>
      <c r="E40" s="19"/>
      <c r="F40" s="19"/>
      <c r="G40" s="146">
        <f t="shared" ref="G40:O40" si="14">G27/G$29</f>
        <v>3.6101083032490976E-3</v>
      </c>
      <c r="H40" s="146">
        <f t="shared" si="14"/>
        <v>2.9585798816568047E-3</v>
      </c>
      <c r="I40" s="146">
        <f t="shared" si="14"/>
        <v>2.7932960893854749E-3</v>
      </c>
      <c r="J40" s="146">
        <f t="shared" si="14"/>
        <v>2.6041666666666665E-3</v>
      </c>
      <c r="K40" s="146">
        <f t="shared" si="14"/>
        <v>2.3584905660377358E-3</v>
      </c>
      <c r="L40" s="146">
        <f t="shared" si="14"/>
        <v>3.6900369003690036E-3</v>
      </c>
      <c r="M40" s="146">
        <f t="shared" si="14"/>
        <v>3.4843205574912892E-3</v>
      </c>
      <c r="N40" s="146">
        <f t="shared" si="14"/>
        <v>3.9138943248532287E-3</v>
      </c>
      <c r="O40" s="147">
        <f t="shared" si="14"/>
        <v>3.9215686274509803E-3</v>
      </c>
    </row>
    <row r="41" spans="1:15" x14ac:dyDescent="0.3">
      <c r="A41" s="145" t="s">
        <v>101</v>
      </c>
      <c r="B41" s="19"/>
      <c r="C41" s="19"/>
      <c r="D41" s="19"/>
      <c r="E41" s="19"/>
      <c r="F41" s="19"/>
      <c r="G41" s="146">
        <f t="shared" ref="G41:O41" si="15">G28/G$29</f>
        <v>3.6101083032490976E-3</v>
      </c>
      <c r="H41" s="146">
        <f t="shared" si="15"/>
        <v>2.9585798816568047E-3</v>
      </c>
      <c r="I41" s="146">
        <f t="shared" si="15"/>
        <v>2.7932960893854749E-3</v>
      </c>
      <c r="J41" s="146">
        <f t="shared" si="15"/>
        <v>2.6041666666666665E-3</v>
      </c>
      <c r="K41" s="146">
        <f t="shared" si="15"/>
        <v>2.3584905660377358E-3</v>
      </c>
      <c r="L41" s="146">
        <f t="shared" si="15"/>
        <v>1.8450184501845018E-3</v>
      </c>
      <c r="M41" s="146">
        <f t="shared" si="15"/>
        <v>1.7421602787456446E-3</v>
      </c>
      <c r="N41" s="146">
        <f t="shared" si="15"/>
        <v>1.9569471624266144E-3</v>
      </c>
      <c r="O41" s="147">
        <f t="shared" si="15"/>
        <v>1.9607843137254902E-3</v>
      </c>
    </row>
    <row r="42" spans="1:15" x14ac:dyDescent="0.3">
      <c r="A42" s="148" t="s">
        <v>81</v>
      </c>
      <c r="B42" s="4"/>
      <c r="C42" s="4"/>
      <c r="D42" s="4"/>
      <c r="E42" s="4"/>
      <c r="F42" s="4"/>
      <c r="G42" s="6">
        <f>SUM(G31:G41)</f>
        <v>1</v>
      </c>
      <c r="H42" s="6">
        <f>SUM(H31:H41)</f>
        <v>1</v>
      </c>
      <c r="I42" s="6">
        <f>SUM(I31:I41)</f>
        <v>1</v>
      </c>
      <c r="J42" s="6">
        <f t="shared" ref="J42" si="16">SUM(J31:J41)</f>
        <v>0.99999999999999978</v>
      </c>
      <c r="K42" s="6">
        <f t="shared" ref="K42" si="17">SUM(K31:K41)</f>
        <v>1.0000000000000002</v>
      </c>
      <c r="L42" s="6">
        <f t="shared" ref="L42" si="18">SUM(L31:L41)</f>
        <v>0.99999999999999989</v>
      </c>
      <c r="M42" s="6">
        <f t="shared" ref="M42" si="19">SUM(M31:M41)</f>
        <v>1.0000000000000002</v>
      </c>
      <c r="N42" s="6">
        <f t="shared" ref="N42" si="20">SUM(N31:N41)</f>
        <v>1</v>
      </c>
      <c r="O42" s="5">
        <f t="shared" ref="O42" si="21">SUM(O31:O41)</f>
        <v>1.0000000000000002</v>
      </c>
    </row>
  </sheetData>
  <sheetProtection algorithmName="SHA-512" hashValue="BbYRbkTloLjIvm/vUCqZB1BBopb6M+WYtWvUHqlAqiRE0UJmOGezQUmhvhJ0rQkRXYrC1UwHmuT4qc+9Yp2H3Q==" saltValue="JtC61/e3P1eROo4racxDGw==" spinCount="100000" sheet="1" objects="1" scenarios="1"/>
  <conditionalFormatting sqref="C10:O10">
    <cfRule type="cellIs" dxfId="1" priority="2" operator="lessThan">
      <formula>0</formula>
    </cfRule>
  </conditionalFormatting>
  <conditionalFormatting sqref="D15:O15">
    <cfRule type="cellIs" dxfId="0" priority="1" operator="lessThan">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Profitability Analysis</vt:lpstr>
      <vt:lpstr>Limitations and Assumptions</vt:lpstr>
      <vt:lpstr>Store Growth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McKendry</dc:creator>
  <cp:lastModifiedBy>Brian Dijkema</cp:lastModifiedBy>
  <cp:lastPrinted>2016-02-04T22:29:31Z</cp:lastPrinted>
  <dcterms:created xsi:type="dcterms:W3CDTF">2015-09-29T15:31:32Z</dcterms:created>
  <dcterms:modified xsi:type="dcterms:W3CDTF">2016-05-24T19:51:42Z</dcterms:modified>
</cp:coreProperties>
</file>